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Arquivos Portal Transparencia\08. Contratos de Gestão - Convênios\02. Estaduais\Contrato de Gestão\05. HCB\04. Repasses e Despesas\2023\"/>
    </mc:Choice>
  </mc:AlternateContent>
  <bookViews>
    <workbookView xWindow="0" yWindow="0" windowWidth="28800" windowHeight="12330" tabRatio="755"/>
  </bookViews>
  <sheets>
    <sheet name="Fluxo de Caixa" sheetId="35" r:id="rId1"/>
  </sheets>
  <calcPr calcId="162913"/>
</workbook>
</file>

<file path=xl/calcChain.xml><?xml version="1.0" encoding="utf-8"?>
<calcChain xmlns="http://schemas.openxmlformats.org/spreadsheetml/2006/main">
  <c r="M71" i="35" l="1"/>
  <c r="L71" i="35"/>
  <c r="K71" i="35"/>
  <c r="J71" i="35"/>
  <c r="I71" i="35"/>
  <c r="H71" i="35"/>
  <c r="F71" i="35"/>
  <c r="B71" i="35"/>
  <c r="G70" i="35"/>
  <c r="G71" i="35" s="1"/>
  <c r="E70" i="35"/>
  <c r="E71" i="35" s="1"/>
  <c r="D70" i="35"/>
  <c r="D71" i="35" s="1"/>
  <c r="C70" i="35"/>
  <c r="C71" i="35" s="1"/>
  <c r="M65" i="35"/>
  <c r="L65" i="35"/>
  <c r="K65" i="35"/>
  <c r="J65" i="35"/>
  <c r="I65" i="35"/>
  <c r="H65" i="35"/>
  <c r="G65" i="35"/>
  <c r="F65" i="35"/>
  <c r="E65" i="35"/>
  <c r="D65" i="35"/>
  <c r="C65" i="35"/>
  <c r="B65" i="35"/>
  <c r="G63" i="35"/>
  <c r="E63" i="35"/>
  <c r="D63" i="35"/>
  <c r="C63" i="35"/>
  <c r="M58" i="35"/>
  <c r="L58" i="35"/>
  <c r="K58" i="35"/>
  <c r="J58" i="35"/>
  <c r="I58" i="35"/>
  <c r="H58" i="35"/>
  <c r="G58" i="35"/>
  <c r="F58" i="35"/>
  <c r="E58" i="35"/>
  <c r="D58" i="35"/>
  <c r="C58" i="35"/>
  <c r="B58" i="35"/>
  <c r="N58" i="35" s="1"/>
  <c r="N50" i="35" l="1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4" i="35"/>
  <c r="N13" i="35"/>
  <c r="N10" i="35"/>
  <c r="N9" i="35"/>
  <c r="N5" i="35"/>
  <c r="N4" i="35"/>
</calcChain>
</file>

<file path=xl/sharedStrings.xml><?xml version="1.0" encoding="utf-8"?>
<sst xmlns="http://schemas.openxmlformats.org/spreadsheetml/2006/main" count="116" uniqueCount="74">
  <si>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</si>
  <si>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</si>
  <si>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</si>
  <si>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</si>
  <si>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</si>
  <si>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</si>
  <si>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</si>
  <si>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</si>
  <si>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</si>
  <si>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</si>
  <si>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</si>
  <si>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</si>
  <si>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</si>
  <si>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</si>
  <si>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</si>
  <si>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</si>
  <si>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</si>
  <si>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</si>
  <si>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</si>
  <si>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</si>
  <si>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</si>
  <si>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</si>
  <si>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</si>
  <si>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</si>
  <si>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</si>
  <si>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 509 - Fluxo de Caixa </t>
  </si>
  <si>
    <t>13º</t>
  </si>
  <si>
    <t>Férias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</si>
  <si>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</si>
  <si>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</si>
  <si>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</si>
  <si>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</si>
  <si>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</si>
  <si>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</si>
  <si>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</si>
  <si>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</si>
  <si>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</si>
  <si>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</si>
  <si>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</si>
  <si>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</si>
  <si>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</si>
  <si>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</si>
  <si>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</si>
  <si>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</si>
  <si>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</si>
  <si>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</si>
  <si>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</si>
  <si>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</si>
  <si>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</si>
  <si>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</si>
  <si>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</si>
  <si>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</si>
  <si>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</si>
  <si>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</si>
  <si>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</si>
  <si>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</si>
  <si>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</si>
  <si>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 617 - Saldo Bancário 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</si>
  <si>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</si>
  <si>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</si>
  <si>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</si>
  <si>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</si>
  <si>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</si>
  <si>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</si>
  <si>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</si>
  <si>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</si>
  <si>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</si>
  <si>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</si>
  <si>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</si>
  <si>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</si>
  <si>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 712 - Piso de Enfermagem (Recurso do Ministério da Saúde) - DFC </t>
  </si>
  <si>
    <t>Repasse de recursos do Ministério da Saúde</t>
  </si>
  <si>
    <t>Despesa de recursos do Ministério da Saúde</t>
  </si>
  <si>
    <t>Saldo do mês (Receitas - Despesas)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</si>
</sst>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thin">
        <color theme="2" tint="-0.249977111117893"/>
      </top>
      <bottom style="medium">
        <color rgb="FFCFCFCF"/>
      </bottom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thin">
        <color theme="4" tint="0.3999755851924192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</cellStyleXfs>
  <cellXfs count="72">
    <xf numFmtId="0" fontId="0" fillId="0" borderId="0" xfId="0"/>
    <xf numFmtId="43" fontId="2" fillId="0" borderId="2" xfId="7" applyFont="1" applyBorder="1" applyAlignment="1">
      <alignment vertical="center"/>
    </xf>
    <xf numFmtId="43" fontId="2" fillId="0" borderId="19" xfId="7" applyFont="1" applyBorder="1" applyAlignment="1">
      <alignment vertical="center"/>
    </xf>
    <xf numFmtId="43" fontId="2" fillId="2" borderId="2" xfId="7" applyFont="1" applyFill="1" applyBorder="1" applyAlignment="1">
      <alignment vertical="center"/>
    </xf>
    <xf numFmtId="43" fontId="2" fillId="0" borderId="2" xfId="7" applyFont="1" applyBorder="1" applyAlignment="1">
      <alignment horizontal="right" vertical="center"/>
    </xf>
    <xf numFmtId="43" fontId="0" fillId="0" borderId="0" xfId="7" applyFont="1" applyAlignment="1">
      <alignment vertical="center"/>
    </xf>
    <xf numFmtId="0" fontId="0" fillId="0" borderId="0" xfId="0" applyAlignment="1">
      <alignment vertical="center"/>
    </xf>
    <xf numFmtId="43" fontId="2" fillId="2" borderId="2" xfId="7" applyNumberFormat="1" applyFont="1" applyFill="1" applyBorder="1" applyAlignment="1">
      <alignment vertical="center"/>
    </xf>
    <xf numFmtId="43" fontId="3" fillId="0" borderId="2" xfId="7" applyNumberFormat="1" applyFont="1" applyBorder="1" applyAlignment="1">
      <alignment horizontal="center" vertical="center" wrapText="1"/>
    </xf>
    <xf numFmtId="43" fontId="3" fillId="0" borderId="2" xfId="7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3" fontId="3" fillId="0" borderId="4" xfId="7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3" fontId="2" fillId="0" borderId="2" xfId="7" applyFont="1" applyFill="1" applyBorder="1" applyAlignment="1">
      <alignment vertical="center"/>
    </xf>
    <xf numFmtId="43" fontId="3" fillId="0" borderId="2" xfId="7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43" fontId="3" fillId="0" borderId="2" xfId="7" applyFont="1" applyBorder="1" applyAlignment="1">
      <alignment horizontal="right" vertical="center"/>
    </xf>
    <xf numFmtId="43" fontId="4" fillId="0" borderId="2" xfId="7" applyFont="1" applyBorder="1" applyAlignment="1">
      <alignment vertical="center"/>
    </xf>
    <xf numFmtId="43" fontId="3" fillId="0" borderId="17" xfId="7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3" fontId="3" fillId="0" borderId="1" xfId="7" applyFont="1" applyBorder="1" applyAlignment="1">
      <alignment vertical="center"/>
    </xf>
    <xf numFmtId="0" fontId="19" fillId="0" borderId="0" xfId="0" applyFont="1" applyAlignment="1">
      <alignment vertical="center"/>
    </xf>
    <xf numFmtId="43" fontId="21" fillId="0" borderId="2" xfId="7" applyFont="1" applyBorder="1" applyAlignment="1">
      <alignment vertical="center"/>
    </xf>
    <xf numFmtId="43" fontId="1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3" fontId="2" fillId="0" borderId="4" xfId="7" applyFont="1" applyBorder="1" applyAlignment="1">
      <alignment vertical="center"/>
    </xf>
    <xf numFmtId="43" fontId="2" fillId="0" borderId="19" xfId="7" applyFont="1" applyFill="1" applyBorder="1" applyAlignment="1">
      <alignment vertical="center"/>
    </xf>
    <xf numFmtId="43" fontId="2" fillId="0" borderId="18" xfId="7" applyFont="1" applyBorder="1" applyAlignment="1">
      <alignment vertical="center"/>
    </xf>
    <xf numFmtId="43" fontId="3" fillId="0" borderId="19" xfId="7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43" fontId="3" fillId="0" borderId="1" xfId="7" applyFont="1" applyFill="1" applyBorder="1" applyAlignment="1">
      <alignment vertical="center"/>
    </xf>
    <xf numFmtId="43" fontId="3" fillId="0" borderId="1" xfId="7" applyFont="1" applyFill="1" applyBorder="1" applyAlignment="1">
      <alignment horizontal="right" vertical="center"/>
    </xf>
    <xf numFmtId="43" fontId="2" fillId="0" borderId="2" xfId="7" applyNumberFormat="1" applyFont="1" applyBorder="1" applyAlignment="1">
      <alignment vertical="center"/>
    </xf>
    <xf numFmtId="43" fontId="2" fillId="0" borderId="2" xfId="7" applyNumberFormat="1" applyFont="1" applyBorder="1" applyAlignment="1">
      <alignment horizontal="right" vertical="center"/>
    </xf>
    <xf numFmtId="43" fontId="2" fillId="0" borderId="20" xfId="7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3" fontId="2" fillId="2" borderId="4" xfId="7" applyNumberFormat="1" applyFont="1" applyFill="1" applyBorder="1" applyAlignment="1">
      <alignment vertical="center"/>
    </xf>
    <xf numFmtId="43" fontId="2" fillId="2" borderId="21" xfId="7" applyNumberFormat="1" applyFont="1" applyFill="1" applyBorder="1" applyAlignment="1">
      <alignment vertical="center"/>
    </xf>
    <xf numFmtId="43" fontId="3" fillId="0" borderId="2" xfId="7" applyFont="1" applyBorder="1" applyAlignment="1">
      <alignment horizontal="right" vertical="center" wrapText="1"/>
    </xf>
    <xf numFmtId="43" fontId="2" fillId="2" borderId="20" xfId="7" applyNumberFormat="1" applyFont="1" applyFill="1" applyBorder="1" applyAlignment="1">
      <alignment vertical="center"/>
    </xf>
    <xf numFmtId="43" fontId="4" fillId="0" borderId="2" xfId="7" applyNumberFormat="1" applyFont="1" applyBorder="1" applyAlignment="1">
      <alignment vertical="center"/>
    </xf>
    <xf numFmtId="43" fontId="4" fillId="0" borderId="2" xfId="7" applyFont="1" applyFill="1" applyBorder="1" applyAlignment="1">
      <alignment vertical="center"/>
    </xf>
    <xf numFmtId="0" fontId="23" fillId="2" borderId="6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43" fontId="3" fillId="0" borderId="22" xfId="0" applyNumberFormat="1" applyFont="1" applyBorder="1" applyAlignment="1">
      <alignment horizontal="right" vertical="center" wrapText="1"/>
    </xf>
    <xf numFmtId="43" fontId="3" fillId="0" borderId="22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3" fontId="3" fillId="0" borderId="20" xfId="7" applyNumberFormat="1" applyFont="1" applyBorder="1" applyAlignment="1">
      <alignment vertical="center"/>
    </xf>
    <xf numFmtId="43" fontId="3" fillId="2" borderId="20" xfId="7" applyNumberFormat="1" applyFont="1" applyFill="1" applyBorder="1" applyAlignment="1">
      <alignment vertical="center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Incorreto" xfId="14" builtinId="27" customBuiltin="1"/>
    <cellStyle name="Moeda 2" xfId="5"/>
    <cellStyle name="Moeda 3" xfId="4"/>
    <cellStyle name="Moeda 4" xfId="49"/>
    <cellStyle name="Moeda 4 2" xfId="50"/>
    <cellStyle name="Neutra" xfId="15" builtinId="28" customBuiltin="1"/>
    <cellStyle name="Normal" xfId="0" builtinId="0"/>
    <cellStyle name="Normal 2" xfId="51"/>
    <cellStyle name="Nota" xfId="22" builtinId="10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/>
    <cellStyle name="Vírgula 2 2" xfId="2"/>
    <cellStyle name="Vírgula 3" xfId="3"/>
    <cellStyle name="Vírgula 4" xfId="6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/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border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ela23" displayName="Tabela23" ref="A2:N52" headerRowCount="0" totalsRowCount="1" headerRowDxfId="89" dataDxfId="88" totalsRowDxfId="87">
  <tableColumns count="14">
    <tableColumn id="1" name="Colunas1" headerRowDxfId="86" dataDxfId="85" totalsRowDxfId="59"/>
    <tableColumn id="2" name="Colunas2" headerRowDxfId="84" dataDxfId="83" totalsRowDxfId="58"/>
    <tableColumn id="3" name="Colunas3" headerRowDxfId="82" dataDxfId="81" totalsRowDxfId="57"/>
    <tableColumn id="4" name="Colunas4" headerRowDxfId="80" dataDxfId="79" totalsRowDxfId="56"/>
    <tableColumn id="5" name="Colunas5" headerRowDxfId="78" dataDxfId="77" totalsRowDxfId="55" dataCellStyle="Vírgula"/>
    <tableColumn id="6" name="Colunas6" headerRowDxfId="76" dataDxfId="75" totalsRowDxfId="54"/>
    <tableColumn id="7" name="Colunas7" headerRowDxfId="74" dataDxfId="73" totalsRowDxfId="53"/>
    <tableColumn id="8" name="Colunas8" headerRowDxfId="72" dataDxfId="71" totalsRowDxfId="52"/>
    <tableColumn id="9" name="Colunas9" headerRowDxfId="70" dataDxfId="69" totalsRowDxfId="51"/>
    <tableColumn id="10" name="Colunas10" headerRowDxfId="68" dataDxfId="67" totalsRowDxfId="50" dataCellStyle="Vírgula"/>
    <tableColumn id="11" name="Colunas11" headerRowDxfId="66" dataDxfId="65" totalsRowDxfId="49"/>
    <tableColumn id="12" name="Colunas12" headerRowDxfId="64" dataDxfId="63" totalsRowDxfId="48"/>
    <tableColumn id="13" name="Colunas13" headerRowDxfId="62" dataDxfId="61" totalsRowDxfId="47"/>
    <tableColumn id="14" name="Colunas14" dataDxfId="60" totalsRowDxfId="46"/>
  </tableColumns>
  <tableStyleInfo name="TableStyleMedium2" showFirstColumn="0" showLastColumn="0" showRowStripes="0" showColumnStripes="1"/>
</table>
</file>

<file path=xl/tables/table2.xml><?xml version="1.0" encoding="utf-8"?>
<table xmlns="http://schemas.openxmlformats.org/spreadsheetml/2006/main" id="3" name="Tabela784" displayName="Tabela784" ref="A61:N66" headerRowCount="0" totalsRowCount="1" headerRowDxfId="45" dataDxfId="44" totalsRowDxfId="43" tableBorderDxfId="42">
  <tableColumns count="14">
    <tableColumn id="1" name="Colunas1" headerRowDxfId="40" dataDxfId="39" totalsRowDxfId="41"/>
    <tableColumn id="2" name="Colunas2" headerRowDxfId="37" dataDxfId="36" totalsRowDxfId="38"/>
    <tableColumn id="3" name="Colunas3" headerRowDxfId="34" dataDxfId="33" totalsRowDxfId="35"/>
    <tableColumn id="4" name="Colunas4" headerRowDxfId="31" dataDxfId="30" totalsRowDxfId="32"/>
    <tableColumn id="5" name="Colunas5" headerRowDxfId="28" dataDxfId="27" totalsRowDxfId="29"/>
    <tableColumn id="6" name="Colunas6" headerRowDxfId="25" dataDxfId="24" totalsRowDxfId="26"/>
    <tableColumn id="7" name="Colunas7" headerRowDxfId="22" dataDxfId="21" totalsRowDxfId="23"/>
    <tableColumn id="8" name="Colunas8" headerRowDxfId="19" dataDxfId="18" totalsRowDxfId="20"/>
    <tableColumn id="9" name="Colunas9" headerRowDxfId="16" dataDxfId="15" totalsRowDxfId="17"/>
    <tableColumn id="10" name="Colunas10" headerRowDxfId="13" dataDxfId="12" totalsRowDxfId="14"/>
    <tableColumn id="11" name="Colunas11" headerRowDxfId="10" dataDxfId="9" totalsRowDxfId="11"/>
    <tableColumn id="12" name="Colunas12" headerRowDxfId="7" dataDxfId="6" totalsRowDxfId="8"/>
    <tableColumn id="13" name="Colunas13" headerRowDxfId="4" dataDxfId="3" totalsRowDxfId="5"/>
    <tableColumn id="14" name="Coluna1" headerRowDxfId="1" dataDxfId="0" totalsRowDxfId="2">
      <calculatedColumnFormula>Tabela784[[#This Row],[Colunas2]]=B68</calculatedColumnFormula>
    </tableColumn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tabSelected="1" view="pageLayout" topLeftCell="A40" zoomScale="90" zoomScaleNormal="85" zoomScalePageLayoutView="90" workbookViewId="0">
      <selection activeCell="A50" sqref="A50"/>
    </sheetView>
  </sheetViews>
  <sheetFormatPr defaultRowHeight="15" x14ac:dyDescent="0.25"/>
  <cols>
    <col min="1" max="1" width="45.85546875" style="6" bestFit="1" customWidth="1"/>
    <col min="2" max="2" width="15.5703125" style="6" bestFit="1" customWidth="1"/>
    <col min="3" max="3" width="15.85546875" style="6" customWidth="1"/>
    <col min="4" max="13" width="15.28515625" style="6" bestFit="1" customWidth="1"/>
    <col min="14" max="14" width="18" style="6" bestFit="1" customWidth="1"/>
    <col min="15" max="16384" width="9.140625" style="6"/>
  </cols>
  <sheetData>
    <row r="1" spans="1:14" ht="31.5" customHeight="1" thickBot="1" x14ac:dyDescent="0.3">
      <c r="A1" s="10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63"/>
      <c r="L1" s="63"/>
      <c r="M1" s="63"/>
      <c r="N1" s="12"/>
    </row>
    <row r="2" spans="1:14" ht="16.5" thickBot="1" x14ac:dyDescent="0.3">
      <c r="A2" s="13" t="s">
        <v>19</v>
      </c>
      <c r="B2" s="14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5" t="s">
        <v>23</v>
      </c>
      <c r="H2" s="15" t="s">
        <v>24</v>
      </c>
      <c r="I2" s="15" t="s">
        <v>0</v>
      </c>
      <c r="J2" s="15" t="s">
        <v>1</v>
      </c>
      <c r="K2" s="15" t="s">
        <v>3</v>
      </c>
      <c r="L2" s="15" t="s">
        <v>4</v>
      </c>
      <c r="M2" s="15" t="s">
        <v>5</v>
      </c>
      <c r="N2" s="15" t="s">
        <v>2</v>
      </c>
    </row>
    <row r="3" spans="1:14" ht="16.5" thickBot="1" x14ac:dyDescent="0.3">
      <c r="A3" s="16" t="s">
        <v>11</v>
      </c>
      <c r="B3" s="1">
        <v>23548137.809999999</v>
      </c>
      <c r="C3" s="1">
        <v>25883960.52</v>
      </c>
      <c r="D3" s="1">
        <v>30152904.129999999</v>
      </c>
      <c r="E3" s="1">
        <v>33886182.439999998</v>
      </c>
      <c r="F3" s="1">
        <v>37062050.880000003</v>
      </c>
      <c r="G3" s="1">
        <v>37702934.870000005</v>
      </c>
      <c r="H3" s="1">
        <v>38525468.140000001</v>
      </c>
      <c r="I3" s="1">
        <v>40818329.550000004</v>
      </c>
      <c r="J3" s="1">
        <v>59304862.900000006</v>
      </c>
      <c r="K3" s="1"/>
      <c r="L3" s="1"/>
      <c r="M3" s="1"/>
      <c r="N3" s="1"/>
    </row>
    <row r="4" spans="1:14" ht="16.5" thickBot="1" x14ac:dyDescent="0.3">
      <c r="A4" s="17" t="s">
        <v>20</v>
      </c>
      <c r="B4" s="1"/>
      <c r="C4" s="1"/>
      <c r="D4" s="1"/>
      <c r="E4" s="1"/>
      <c r="F4" s="1"/>
      <c r="G4" s="1"/>
      <c r="H4" s="1"/>
      <c r="I4" s="18"/>
      <c r="J4" s="18"/>
      <c r="K4" s="1"/>
      <c r="L4" s="1"/>
      <c r="M4" s="1"/>
      <c r="N4" s="19">
        <f>SUM(Tabela23[[#This Row],[Colunas2]:[Colunas13]])</f>
        <v>0</v>
      </c>
    </row>
    <row r="5" spans="1:14" ht="32.25" thickBot="1" x14ac:dyDescent="0.3">
      <c r="A5" s="20" t="s">
        <v>37</v>
      </c>
      <c r="B5" s="1">
        <v>4521319.8600000003</v>
      </c>
      <c r="C5" s="1">
        <v>6850000</v>
      </c>
      <c r="D5" s="1">
        <v>6850000</v>
      </c>
      <c r="E5" s="1">
        <v>6850000</v>
      </c>
      <c r="F5" s="1">
        <v>6850000</v>
      </c>
      <c r="G5" s="1">
        <v>6850000</v>
      </c>
      <c r="H5" s="1">
        <v>7890000</v>
      </c>
      <c r="I5" s="18">
        <v>7890000</v>
      </c>
      <c r="J5" s="18">
        <v>7890000</v>
      </c>
      <c r="K5" s="1"/>
      <c r="L5" s="1"/>
      <c r="M5" s="1"/>
      <c r="N5" s="19">
        <f>SUM(Tabela23[[#This Row],[Colunas2]:[Colunas13]])</f>
        <v>62441319.859999999</v>
      </c>
    </row>
    <row r="6" spans="1:14" ht="16.5" thickBot="1" x14ac:dyDescent="0.3">
      <c r="A6" s="24" t="s">
        <v>60</v>
      </c>
      <c r="B6" s="59"/>
      <c r="C6" s="1"/>
      <c r="D6" s="1"/>
      <c r="E6" s="1"/>
      <c r="F6" s="1"/>
      <c r="G6" s="1"/>
      <c r="H6" s="1"/>
      <c r="I6" s="18">
        <v>0</v>
      </c>
      <c r="J6" s="18"/>
      <c r="K6" s="1"/>
      <c r="L6" s="1"/>
      <c r="M6" s="1"/>
      <c r="N6" s="19"/>
    </row>
    <row r="7" spans="1:14" ht="16.5" thickBot="1" x14ac:dyDescent="0.3">
      <c r="A7" s="24" t="s">
        <v>61</v>
      </c>
      <c r="B7" s="59"/>
      <c r="C7" s="1"/>
      <c r="D7" s="1"/>
      <c r="E7" s="1"/>
      <c r="F7" s="1"/>
      <c r="G7" s="1"/>
      <c r="H7" s="1"/>
      <c r="I7" s="18">
        <v>16485844.359999999</v>
      </c>
      <c r="J7" s="18"/>
      <c r="K7" s="1"/>
      <c r="L7" s="1"/>
      <c r="M7" s="1"/>
      <c r="N7" s="19"/>
    </row>
    <row r="8" spans="1:14" ht="16.5" thickBot="1" x14ac:dyDescent="0.3">
      <c r="A8" s="24" t="s">
        <v>62</v>
      </c>
      <c r="B8" s="59"/>
      <c r="C8" s="1"/>
      <c r="D8" s="1"/>
      <c r="E8" s="1"/>
      <c r="F8" s="1"/>
      <c r="G8" s="1"/>
      <c r="H8" s="1"/>
      <c r="I8" s="18"/>
      <c r="J8" s="18"/>
      <c r="K8" s="1"/>
      <c r="L8" s="1"/>
      <c r="M8" s="1"/>
      <c r="N8" s="19"/>
    </row>
    <row r="9" spans="1:14" ht="16.5" thickBot="1" x14ac:dyDescent="0.3">
      <c r="A9" s="20" t="s">
        <v>63</v>
      </c>
      <c r="B9" s="21"/>
      <c r="C9" s="1"/>
      <c r="D9" s="1"/>
      <c r="E9" s="1"/>
      <c r="F9" s="1"/>
      <c r="G9" s="1"/>
      <c r="H9" s="1"/>
      <c r="I9" s="18"/>
      <c r="J9" s="18"/>
      <c r="K9" s="1"/>
      <c r="L9" s="1"/>
      <c r="M9" s="1"/>
      <c r="N9" s="19">
        <f>SUM(Tabela23[[#This Row],[Colunas2]:[Colunas13]])</f>
        <v>0</v>
      </c>
    </row>
    <row r="10" spans="1:14" ht="16.5" thickBot="1" x14ac:dyDescent="0.3">
      <c r="A10" s="20" t="s">
        <v>12</v>
      </c>
      <c r="B10" s="1">
        <v>251375.6</v>
      </c>
      <c r="C10" s="1">
        <v>252406.13</v>
      </c>
      <c r="D10" s="1">
        <v>364428.26</v>
      </c>
      <c r="E10" s="1">
        <v>301606.92</v>
      </c>
      <c r="F10" s="1">
        <v>149571.95000000001</v>
      </c>
      <c r="G10" s="1">
        <v>396865.79</v>
      </c>
      <c r="H10" s="1">
        <v>400661.78</v>
      </c>
      <c r="I10" s="18">
        <v>588578.18000000005</v>
      </c>
      <c r="J10" s="18">
        <v>548544.35</v>
      </c>
      <c r="K10" s="1"/>
      <c r="L10" s="1"/>
      <c r="M10" s="1"/>
      <c r="N10" s="19">
        <f>SUM(Tabela23[[#This Row],[Colunas2]:[Colunas13]])</f>
        <v>3254038.96</v>
      </c>
    </row>
    <row r="11" spans="1:14" ht="16.5" thickBot="1" x14ac:dyDescent="0.3">
      <c r="A11" s="24" t="s">
        <v>64</v>
      </c>
      <c r="B11" s="59"/>
      <c r="C11" s="1"/>
      <c r="D11" s="1"/>
      <c r="E11" s="1"/>
      <c r="F11" s="1"/>
      <c r="G11" s="1"/>
      <c r="H11" s="1"/>
      <c r="I11" s="18"/>
      <c r="J11" s="18"/>
      <c r="K11" s="1"/>
      <c r="L11" s="1"/>
      <c r="M11" s="1"/>
      <c r="N11" s="19"/>
    </row>
    <row r="12" spans="1:14" ht="32.25" thickBot="1" x14ac:dyDescent="0.3">
      <c r="A12" s="24" t="s">
        <v>65</v>
      </c>
      <c r="B12" s="59"/>
      <c r="C12" s="1"/>
      <c r="D12" s="1"/>
      <c r="E12" s="1"/>
      <c r="F12" s="1"/>
      <c r="G12" s="1"/>
      <c r="H12" s="1"/>
      <c r="I12" s="18"/>
      <c r="J12" s="18"/>
      <c r="K12" s="1"/>
      <c r="L12" s="1"/>
      <c r="M12" s="1"/>
      <c r="N12" s="19"/>
    </row>
    <row r="13" spans="1:14" ht="16.5" thickBot="1" x14ac:dyDescent="0.3">
      <c r="A13" s="20" t="s">
        <v>66</v>
      </c>
      <c r="B13" s="21"/>
      <c r="C13" s="1"/>
      <c r="D13" s="1"/>
      <c r="E13" s="1"/>
      <c r="F13" s="1"/>
      <c r="G13" s="1"/>
      <c r="H13" s="1"/>
      <c r="I13" s="18"/>
      <c r="J13" s="18"/>
      <c r="K13" s="1"/>
      <c r="L13" s="1"/>
      <c r="M13" s="1"/>
      <c r="N13" s="19">
        <f>SUM(Tabela23[[#This Row],[Colunas2]:[Colunas13]])</f>
        <v>0</v>
      </c>
    </row>
    <row r="14" spans="1:14" ht="16.5" thickBot="1" x14ac:dyDescent="0.3">
      <c r="A14" s="20" t="s">
        <v>38</v>
      </c>
      <c r="B14" s="21"/>
      <c r="C14" s="1"/>
      <c r="D14" s="1"/>
      <c r="E14" s="1"/>
      <c r="F14" s="1"/>
      <c r="G14" s="1"/>
      <c r="H14" s="1"/>
      <c r="I14" s="18"/>
      <c r="J14" s="18"/>
      <c r="K14" s="1"/>
      <c r="L14" s="1"/>
      <c r="M14" s="1"/>
      <c r="N14" s="19">
        <f>SUM(Tabela23[[#This Row],[Colunas2]:[Colunas13]])</f>
        <v>0</v>
      </c>
    </row>
    <row r="15" spans="1:14" ht="16.5" thickBot="1" x14ac:dyDescent="0.3">
      <c r="A15" s="24" t="s">
        <v>67</v>
      </c>
      <c r="B15" s="59"/>
      <c r="C15" s="1"/>
      <c r="D15" s="1"/>
      <c r="E15" s="1"/>
      <c r="F15" s="1"/>
      <c r="G15" s="1"/>
      <c r="H15" s="1"/>
      <c r="I15" s="18"/>
      <c r="J15" s="18"/>
      <c r="K15" s="1"/>
      <c r="L15" s="1"/>
      <c r="M15" s="1"/>
      <c r="N15" s="19"/>
    </row>
    <row r="16" spans="1:14" ht="16.5" thickBot="1" x14ac:dyDescent="0.3">
      <c r="A16" s="24" t="s">
        <v>68</v>
      </c>
      <c r="B16" s="59"/>
      <c r="C16" s="1"/>
      <c r="D16" s="1"/>
      <c r="E16" s="1"/>
      <c r="F16" s="1"/>
      <c r="G16" s="1"/>
      <c r="H16" s="1"/>
      <c r="I16" s="18"/>
      <c r="J16" s="18"/>
      <c r="K16" s="1"/>
      <c r="L16" s="1"/>
      <c r="M16" s="1"/>
      <c r="N16" s="19"/>
    </row>
    <row r="17" spans="1:14" ht="16.5" thickBot="1" x14ac:dyDescent="0.3">
      <c r="A17" s="20" t="s">
        <v>69</v>
      </c>
      <c r="B17" s="1"/>
      <c r="C17" s="1"/>
      <c r="D17" s="1"/>
      <c r="E17" s="1"/>
      <c r="F17" s="1"/>
      <c r="G17" s="1"/>
      <c r="H17" s="1"/>
      <c r="I17" s="22"/>
      <c r="J17" s="22"/>
      <c r="K17" s="1"/>
      <c r="L17" s="1"/>
      <c r="M17" s="1"/>
      <c r="N17" s="19">
        <f>SUM(Tabela23[[#This Row],[Colunas2]:[Colunas13]])</f>
        <v>0</v>
      </c>
    </row>
    <row r="18" spans="1:14" ht="16.5" thickBot="1" x14ac:dyDescent="0.3">
      <c r="A18" s="17" t="s">
        <v>39</v>
      </c>
      <c r="B18" s="23">
        <v>4772695.46</v>
      </c>
      <c r="C18" s="23">
        <v>7102406.1299999999</v>
      </c>
      <c r="D18" s="23">
        <v>7214428.2599999998</v>
      </c>
      <c r="E18" s="23">
        <v>7151606.9199999999</v>
      </c>
      <c r="F18" s="23">
        <v>6999571.9500000002</v>
      </c>
      <c r="G18" s="23">
        <v>7246865.79</v>
      </c>
      <c r="H18" s="23">
        <v>8290661.7800000003</v>
      </c>
      <c r="I18" s="23">
        <v>24964422.539999999</v>
      </c>
      <c r="J18" s="23">
        <v>8534900.4800000004</v>
      </c>
      <c r="K18" s="23"/>
      <c r="L18" s="23"/>
      <c r="M18" s="23"/>
      <c r="N18" s="19">
        <f>SUM(Tabela23[[#This Row],[Colunas2]:[Colunas13]])</f>
        <v>82277559.310000017</v>
      </c>
    </row>
    <row r="19" spans="1:14" ht="16.5" thickBot="1" x14ac:dyDescent="0.3">
      <c r="A19" s="24" t="s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9">
        <f>SUM(Tabela23[[#This Row],[Colunas2]:[Colunas13]])</f>
        <v>0</v>
      </c>
    </row>
    <row r="20" spans="1:14" ht="16.5" thickBot="1" x14ac:dyDescent="0.3">
      <c r="A20" s="17" t="s">
        <v>14</v>
      </c>
      <c r="B20" s="25">
        <v>1292905.6099999999</v>
      </c>
      <c r="C20" s="25">
        <v>1575621.5300000003</v>
      </c>
      <c r="D20" s="25">
        <v>1532514.5099999998</v>
      </c>
      <c r="E20" s="25">
        <v>1650427.8</v>
      </c>
      <c r="F20" s="25">
        <v>1769764.13</v>
      </c>
      <c r="G20" s="25">
        <v>2056040.76</v>
      </c>
      <c r="H20" s="25">
        <v>2226154.19</v>
      </c>
      <c r="I20" s="25">
        <v>2409013.83</v>
      </c>
      <c r="J20" s="25">
        <v>2696452.69</v>
      </c>
      <c r="K20" s="25"/>
      <c r="L20" s="25"/>
      <c r="M20" s="25"/>
      <c r="N20" s="19">
        <f>SUM(Tabela23[[#This Row],[Colunas2]:[Colunas13]])</f>
        <v>17208895.050000001</v>
      </c>
    </row>
    <row r="21" spans="1:14" ht="16.5" thickBot="1" x14ac:dyDescent="0.3">
      <c r="A21" s="20" t="s">
        <v>30</v>
      </c>
      <c r="B21" s="1">
        <v>902907.39</v>
      </c>
      <c r="C21" s="1">
        <v>792614.57000000007</v>
      </c>
      <c r="D21" s="1">
        <v>1062043.5399999998</v>
      </c>
      <c r="E21" s="1">
        <v>1135201.81</v>
      </c>
      <c r="F21" s="1">
        <v>1304156.5</v>
      </c>
      <c r="G21" s="1">
        <v>1450202.46</v>
      </c>
      <c r="H21" s="1">
        <v>1586817.6800000002</v>
      </c>
      <c r="I21" s="1">
        <v>1722628.7100000002</v>
      </c>
      <c r="J21" s="1">
        <v>1984459.8200000003</v>
      </c>
      <c r="K21" s="1"/>
      <c r="L21" s="1"/>
      <c r="M21" s="1"/>
      <c r="N21" s="19">
        <f>SUM(Tabela23[[#This Row],[Colunas2]:[Colunas13]])</f>
        <v>11941032.480000002</v>
      </c>
    </row>
    <row r="22" spans="1:14" ht="16.5" thickBot="1" x14ac:dyDescent="0.3">
      <c r="A22" s="20" t="s">
        <v>32</v>
      </c>
      <c r="B22" s="1">
        <v>57133.37</v>
      </c>
      <c r="C22" s="1">
        <v>34213.15</v>
      </c>
      <c r="D22" s="1">
        <v>33365.51</v>
      </c>
      <c r="E22" s="1">
        <v>38246.729999999996</v>
      </c>
      <c r="F22" s="1">
        <v>43180.480000000003</v>
      </c>
      <c r="G22" s="1">
        <v>47542.02</v>
      </c>
      <c r="H22" s="1">
        <v>56892.510000000009</v>
      </c>
      <c r="I22" s="1">
        <v>62815.96</v>
      </c>
      <c r="J22" s="1">
        <v>63955.030000000006</v>
      </c>
      <c r="K22" s="1"/>
      <c r="L22" s="1"/>
      <c r="M22" s="1"/>
      <c r="N22" s="19">
        <f>SUM(Tabela23[[#This Row],[Colunas2]:[Colunas13]])</f>
        <v>437344.76000000007</v>
      </c>
    </row>
    <row r="23" spans="1:14" ht="16.5" thickBot="1" x14ac:dyDescent="0.3">
      <c r="A23" s="20" t="s">
        <v>40</v>
      </c>
      <c r="B23" s="1">
        <v>26673.82</v>
      </c>
      <c r="C23" s="1">
        <v>26673.82</v>
      </c>
      <c r="D23" s="1">
        <v>26673.82</v>
      </c>
      <c r="E23" s="1">
        <v>1406.76</v>
      </c>
      <c r="F23" s="1">
        <v>2564.04</v>
      </c>
      <c r="G23" s="1">
        <v>2745.7</v>
      </c>
      <c r="H23" s="1">
        <v>4557.93</v>
      </c>
      <c r="I23" s="1">
        <v>2948.91</v>
      </c>
      <c r="J23" s="1">
        <v>2471.9499999999998</v>
      </c>
      <c r="K23" s="1"/>
      <c r="L23" s="1"/>
      <c r="M23" s="1"/>
      <c r="N23" s="19">
        <f>SUM(Tabela23[[#This Row],[Colunas2]:[Colunas13]])</f>
        <v>96716.749999999985</v>
      </c>
    </row>
    <row r="24" spans="1:14" ht="16.5" thickBot="1" x14ac:dyDescent="0.3">
      <c r="A24" s="20" t="s">
        <v>31</v>
      </c>
      <c r="B24" s="1">
        <v>303510.86</v>
      </c>
      <c r="C24" s="1">
        <v>286544.39</v>
      </c>
      <c r="D24" s="1">
        <v>343383.54</v>
      </c>
      <c r="E24" s="1">
        <v>394118.57999999996</v>
      </c>
      <c r="F24" s="1">
        <v>403938.4</v>
      </c>
      <c r="G24" s="1">
        <v>453038.26</v>
      </c>
      <c r="H24" s="1">
        <v>506034.4</v>
      </c>
      <c r="I24" s="1">
        <v>544001.19000000006</v>
      </c>
      <c r="J24" s="1">
        <v>586202.39</v>
      </c>
      <c r="K24" s="1"/>
      <c r="L24" s="1"/>
      <c r="M24" s="1"/>
      <c r="N24" s="19">
        <f>SUM(Tabela23[[#This Row],[Colunas2]:[Colunas13]])</f>
        <v>3820772.0100000002</v>
      </c>
    </row>
    <row r="25" spans="1:14" ht="16.5" thickBot="1" x14ac:dyDescent="0.3">
      <c r="A25" s="20" t="s">
        <v>41</v>
      </c>
      <c r="B25" s="1">
        <v>554.65</v>
      </c>
      <c r="C25" s="1">
        <v>413731.02000000014</v>
      </c>
      <c r="D25" s="1">
        <v>64224.66</v>
      </c>
      <c r="E25" s="1">
        <v>72788.570000000007</v>
      </c>
      <c r="F25" s="1">
        <v>2639.2300000000005</v>
      </c>
      <c r="G25" s="1">
        <v>58192.25</v>
      </c>
      <c r="H25" s="1">
        <v>39773.479999999996</v>
      </c>
      <c r="I25" s="1">
        <v>46060.02</v>
      </c>
      <c r="J25" s="1">
        <v>11536.36</v>
      </c>
      <c r="K25" s="1"/>
      <c r="L25" s="1"/>
      <c r="M25" s="1"/>
      <c r="N25" s="19">
        <f>SUM(Tabela23[[#This Row],[Colunas2]:[Colunas13]])</f>
        <v>709500.24000000011</v>
      </c>
    </row>
    <row r="26" spans="1:14" ht="16.5" thickBot="1" x14ac:dyDescent="0.3">
      <c r="A26" s="20" t="s">
        <v>26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/>
      <c r="L26" s="1"/>
      <c r="M26" s="1"/>
      <c r="N26" s="19">
        <f>SUM(Tabela23[[#This Row],[Colunas2]:[Colunas13]])</f>
        <v>0</v>
      </c>
    </row>
    <row r="27" spans="1:14" ht="16.5" thickBot="1" x14ac:dyDescent="0.3">
      <c r="A27" s="20" t="s">
        <v>27</v>
      </c>
      <c r="B27" s="1">
        <v>0</v>
      </c>
      <c r="C27" s="1">
        <v>19719.059999999998</v>
      </c>
      <c r="D27" s="1">
        <v>0</v>
      </c>
      <c r="E27" s="1">
        <v>2942.98</v>
      </c>
      <c r="F27" s="1">
        <v>7536.01</v>
      </c>
      <c r="G27" s="1">
        <v>33782.78</v>
      </c>
      <c r="H27" s="1">
        <v>15922.53</v>
      </c>
      <c r="I27" s="1">
        <v>12416.8</v>
      </c>
      <c r="J27" s="1">
        <v>16717.3</v>
      </c>
      <c r="K27" s="1"/>
      <c r="L27" s="1"/>
      <c r="M27" s="1"/>
      <c r="N27" s="19">
        <f>SUM(Tabela23[[#This Row],[Colunas2]:[Colunas13]])</f>
        <v>109037.46</v>
      </c>
    </row>
    <row r="28" spans="1:14" ht="16.5" thickBot="1" x14ac:dyDescent="0.3">
      <c r="A28" s="20" t="s">
        <v>42</v>
      </c>
      <c r="B28" s="1">
        <v>2125.52</v>
      </c>
      <c r="C28" s="1">
        <v>2125.52</v>
      </c>
      <c r="D28" s="1">
        <v>2823.44</v>
      </c>
      <c r="E28" s="1">
        <v>5722.37</v>
      </c>
      <c r="F28" s="1">
        <v>5749.47</v>
      </c>
      <c r="G28" s="1">
        <v>10537.289999999999</v>
      </c>
      <c r="H28" s="1">
        <v>16155.660000000002</v>
      </c>
      <c r="I28" s="1">
        <v>18142.240000000002</v>
      </c>
      <c r="J28" s="1">
        <v>31109.839999999997</v>
      </c>
      <c r="K28" s="1"/>
      <c r="L28" s="1"/>
      <c r="M28" s="1"/>
      <c r="N28" s="19">
        <f>SUM(Tabela23[[#This Row],[Colunas2]:[Colunas13]])</f>
        <v>94491.35</v>
      </c>
    </row>
    <row r="29" spans="1:14" ht="16.5" thickBot="1" x14ac:dyDescent="0.3">
      <c r="A29" s="17" t="s">
        <v>28</v>
      </c>
      <c r="B29" s="19">
        <v>542401.19000000006</v>
      </c>
      <c r="C29" s="1">
        <v>472806.56</v>
      </c>
      <c r="D29" s="1">
        <v>657340.72</v>
      </c>
      <c r="E29" s="1">
        <v>1113019.81</v>
      </c>
      <c r="F29" s="1">
        <v>791803.01000000013</v>
      </c>
      <c r="G29" s="1">
        <v>2062307.0699999998</v>
      </c>
      <c r="H29" s="1">
        <v>1593479.27</v>
      </c>
      <c r="I29" s="1">
        <v>1663850.06</v>
      </c>
      <c r="J29" s="1">
        <v>1545635.08</v>
      </c>
      <c r="K29" s="1"/>
      <c r="L29" s="1"/>
      <c r="M29" s="1"/>
      <c r="N29" s="19">
        <f>SUM(Tabela23[[#This Row],[Colunas2]:[Colunas13]])</f>
        <v>10442642.770000001</v>
      </c>
    </row>
    <row r="30" spans="1:14" ht="16.5" thickBot="1" x14ac:dyDescent="0.3">
      <c r="A30" s="17" t="s">
        <v>33</v>
      </c>
      <c r="B30" s="19">
        <v>375019.58</v>
      </c>
      <c r="C30" s="1">
        <v>402311.48</v>
      </c>
      <c r="D30" s="1">
        <v>359852</v>
      </c>
      <c r="E30" s="1">
        <v>215851.53000000003</v>
      </c>
      <c r="F30" s="1">
        <v>254463.53</v>
      </c>
      <c r="G30" s="1">
        <v>525118.73</v>
      </c>
      <c r="H30" s="1">
        <v>562456.2699999999</v>
      </c>
      <c r="I30" s="1">
        <v>558683.94000000006</v>
      </c>
      <c r="J30" s="1">
        <v>603699.36999999988</v>
      </c>
      <c r="K30" s="1"/>
      <c r="L30" s="1"/>
      <c r="M30" s="1"/>
      <c r="N30" s="19">
        <f>SUM(Tabela23[[#This Row],[Colunas2]:[Colunas13]])</f>
        <v>3857456.4299999997</v>
      </c>
    </row>
    <row r="31" spans="1:14" ht="16.5" thickBot="1" x14ac:dyDescent="0.3">
      <c r="A31" s="20" t="s">
        <v>34</v>
      </c>
      <c r="B31" s="1">
        <v>375019.58</v>
      </c>
      <c r="C31" s="1">
        <v>402311.48</v>
      </c>
      <c r="D31" s="1">
        <v>359852</v>
      </c>
      <c r="E31" s="1">
        <v>215851.53000000003</v>
      </c>
      <c r="F31" s="1">
        <v>254463.53</v>
      </c>
      <c r="G31" s="1">
        <v>525118.73</v>
      </c>
      <c r="H31" s="1">
        <v>562456.2699999999</v>
      </c>
      <c r="I31" s="1">
        <v>558683.94000000006</v>
      </c>
      <c r="J31" s="1">
        <v>603516.96999999986</v>
      </c>
      <c r="K31" s="1"/>
      <c r="L31" s="1"/>
      <c r="M31" s="1"/>
      <c r="N31" s="19">
        <f>SUM(Tabela23[[#This Row],[Colunas2]:[Colunas13]])</f>
        <v>3857274.03</v>
      </c>
    </row>
    <row r="32" spans="1:14" ht="16.5" thickBot="1" x14ac:dyDescent="0.3">
      <c r="A32" s="20" t="s">
        <v>35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182.4</v>
      </c>
      <c r="K32" s="1"/>
      <c r="L32" s="1"/>
      <c r="M32" s="1"/>
      <c r="N32" s="19">
        <f>SUM(Tabela23[[#This Row],[Colunas2]:[Colunas13]])</f>
        <v>182.4</v>
      </c>
    </row>
    <row r="33" spans="1:14" ht="16.5" thickBot="1" x14ac:dyDescent="0.3">
      <c r="A33" s="20" t="s">
        <v>36</v>
      </c>
      <c r="B33" s="1">
        <v>167381.61000000002</v>
      </c>
      <c r="C33" s="1">
        <v>70495.080000000016</v>
      </c>
      <c r="D33" s="1">
        <v>297488.72000000003</v>
      </c>
      <c r="E33" s="1">
        <v>897168.27999999991</v>
      </c>
      <c r="F33" s="1">
        <v>537339.4800000001</v>
      </c>
      <c r="G33" s="1">
        <v>1537188.3399999999</v>
      </c>
      <c r="H33" s="1">
        <v>1031023.0000000001</v>
      </c>
      <c r="I33" s="1">
        <v>1105166.1199999999</v>
      </c>
      <c r="J33" s="1">
        <v>941935.7100000002</v>
      </c>
      <c r="K33" s="1"/>
      <c r="L33" s="1"/>
      <c r="M33" s="1"/>
      <c r="N33" s="19">
        <f>SUM(Tabela23[[#This Row],[Colunas2]:[Colunas13]])</f>
        <v>6585186.3399999999</v>
      </c>
    </row>
    <row r="34" spans="1:14" ht="16.5" thickBot="1" x14ac:dyDescent="0.3">
      <c r="A34" s="17" t="s">
        <v>15</v>
      </c>
      <c r="B34" s="19">
        <v>527618.86</v>
      </c>
      <c r="C34" s="1">
        <v>305034.55000000005</v>
      </c>
      <c r="D34" s="1">
        <v>622819.93999999994</v>
      </c>
      <c r="E34" s="1">
        <v>944517.82000000007</v>
      </c>
      <c r="F34" s="1">
        <v>3458113.15</v>
      </c>
      <c r="G34" s="1">
        <v>2156011.8899999997</v>
      </c>
      <c r="H34" s="1">
        <v>1973068.3299999996</v>
      </c>
      <c r="I34" s="1">
        <v>1318806.2200000002</v>
      </c>
      <c r="J34" s="1">
        <v>1180332.3500000001</v>
      </c>
      <c r="K34" s="1"/>
      <c r="L34" s="1"/>
      <c r="M34" s="1"/>
      <c r="N34" s="19">
        <f>SUM(Tabela23[[#This Row],[Colunas2]:[Colunas13]])</f>
        <v>12486323.109999999</v>
      </c>
    </row>
    <row r="35" spans="1:14" ht="16.5" thickBot="1" x14ac:dyDescent="0.3">
      <c r="A35" s="20" t="s">
        <v>43</v>
      </c>
      <c r="B35" s="1">
        <v>214723.62999999998</v>
      </c>
      <c r="C35" s="1">
        <v>173239.95000000004</v>
      </c>
      <c r="D35" s="1">
        <v>247751.23999999996</v>
      </c>
      <c r="E35" s="1">
        <v>527130.31999999995</v>
      </c>
      <c r="F35" s="1">
        <v>2791598.11</v>
      </c>
      <c r="G35" s="1">
        <v>1278531.4399999997</v>
      </c>
      <c r="H35" s="1">
        <v>1276268.0699999994</v>
      </c>
      <c r="I35" s="1">
        <v>657326.23</v>
      </c>
      <c r="J35" s="1">
        <v>531093.85999999987</v>
      </c>
      <c r="K35" s="1"/>
      <c r="L35" s="1"/>
      <c r="M35" s="1"/>
      <c r="N35" s="19">
        <f>SUM(Tabela23[[#This Row],[Colunas2]:[Colunas13]])</f>
        <v>7697662.8499999978</v>
      </c>
    </row>
    <row r="36" spans="1:14" ht="16.5" thickBot="1" x14ac:dyDescent="0.3">
      <c r="A36" s="20" t="s">
        <v>44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/>
      <c r="L36" s="1"/>
      <c r="M36" s="1"/>
      <c r="N36" s="19">
        <f>SUM(Tabela23[[#This Row],[Colunas2]:[Colunas13]])</f>
        <v>0</v>
      </c>
    </row>
    <row r="37" spans="1:14" ht="16.5" thickBot="1" x14ac:dyDescent="0.3">
      <c r="A37" s="20" t="s">
        <v>45</v>
      </c>
      <c r="B37" s="1">
        <v>312895.23</v>
      </c>
      <c r="C37" s="1">
        <v>131794.60000000003</v>
      </c>
      <c r="D37" s="1">
        <v>375068.7</v>
      </c>
      <c r="E37" s="1">
        <v>417387.50000000006</v>
      </c>
      <c r="F37" s="1">
        <v>666515.03999999992</v>
      </c>
      <c r="G37" s="1">
        <v>877480.44999999972</v>
      </c>
      <c r="H37" s="1">
        <v>696800.26000000013</v>
      </c>
      <c r="I37" s="1">
        <v>661479.99000000022</v>
      </c>
      <c r="J37" s="1">
        <v>649238.49000000022</v>
      </c>
      <c r="K37" s="1"/>
      <c r="L37" s="1"/>
      <c r="M37" s="1"/>
      <c r="N37" s="19">
        <f>SUM(Tabela23[[#This Row],[Colunas2]:[Colunas13]])</f>
        <v>4788660.26</v>
      </c>
    </row>
    <row r="38" spans="1:14" s="26" customFormat="1" ht="16.5" thickBot="1" x14ac:dyDescent="0.3">
      <c r="A38" s="17" t="s">
        <v>46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/>
      <c r="L38" s="19"/>
      <c r="M38" s="19"/>
      <c r="N38" s="19">
        <f>SUM(Tabela23[[#This Row],[Colunas2]:[Colunas13]])</f>
        <v>0</v>
      </c>
    </row>
    <row r="39" spans="1:14" ht="16.5" thickBot="1" x14ac:dyDescent="0.3">
      <c r="A39" s="20" t="s">
        <v>47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/>
      <c r="L39" s="1"/>
      <c r="M39" s="1"/>
      <c r="N39" s="19">
        <f>SUM(Tabela23[[#This Row],[Colunas2]:[Colunas13]])</f>
        <v>0</v>
      </c>
    </row>
    <row r="40" spans="1:14" ht="16.5" thickBot="1" x14ac:dyDescent="0.3">
      <c r="A40" s="20" t="s">
        <v>48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/>
      <c r="L40" s="1"/>
      <c r="M40" s="1"/>
      <c r="N40" s="19">
        <f>SUM(Tabela23[[#This Row],[Colunas2]:[Colunas13]])</f>
        <v>0</v>
      </c>
    </row>
    <row r="41" spans="1:14" ht="16.5" thickBot="1" x14ac:dyDescent="0.3">
      <c r="A41" s="20" t="s">
        <v>49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/>
      <c r="L41" s="1"/>
      <c r="M41" s="1"/>
      <c r="N41" s="19">
        <f>SUM(Tabela23[[#This Row],[Colunas2]:[Colunas13]])</f>
        <v>0</v>
      </c>
    </row>
    <row r="42" spans="1:14" ht="16.5" thickBot="1" x14ac:dyDescent="0.3">
      <c r="A42" s="20" t="s">
        <v>50</v>
      </c>
      <c r="B42" s="1">
        <v>3000</v>
      </c>
      <c r="C42" s="1">
        <v>5100</v>
      </c>
      <c r="D42" s="1">
        <v>6000</v>
      </c>
      <c r="E42" s="1">
        <v>8293.93</v>
      </c>
      <c r="F42" s="1">
        <v>13429.76</v>
      </c>
      <c r="G42" s="1">
        <v>13335.11</v>
      </c>
      <c r="H42" s="1">
        <v>13267.08</v>
      </c>
      <c r="I42" s="1">
        <v>877782.99</v>
      </c>
      <c r="J42" s="1">
        <v>15169.91</v>
      </c>
      <c r="K42" s="1"/>
      <c r="L42" s="1"/>
      <c r="M42" s="1"/>
      <c r="N42" s="19">
        <f>SUM(Tabela23[[#This Row],[Colunas2]:[Colunas13]])</f>
        <v>955378.78</v>
      </c>
    </row>
    <row r="43" spans="1:14" ht="16.5" thickBot="1" x14ac:dyDescent="0.3">
      <c r="A43" s="20" t="s">
        <v>51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/>
      <c r="L43" s="1"/>
      <c r="M43" s="1"/>
      <c r="N43" s="19">
        <f>SUM(Tabela23[[#This Row],[Colunas2]:[Colunas13]])</f>
        <v>0</v>
      </c>
    </row>
    <row r="44" spans="1:14" ht="16.5" thickBot="1" x14ac:dyDescent="0.3">
      <c r="A44" s="20" t="s">
        <v>18</v>
      </c>
      <c r="B44" s="1">
        <v>536.57999999999993</v>
      </c>
      <c r="C44" s="1">
        <v>482.26999999999992</v>
      </c>
      <c r="D44" s="1">
        <v>614.47000000000025</v>
      </c>
      <c r="E44" s="1">
        <v>638.99000000000035</v>
      </c>
      <c r="F44" s="1">
        <v>937.6400000000001</v>
      </c>
      <c r="G44" s="1">
        <v>729.76000000000056</v>
      </c>
      <c r="H44" s="1">
        <v>728.90000000000032</v>
      </c>
      <c r="I44" s="1">
        <v>854.48000000000036</v>
      </c>
      <c r="J44" s="1">
        <v>769.06000000000029</v>
      </c>
      <c r="K44" s="1"/>
      <c r="L44" s="1"/>
      <c r="M44" s="1"/>
      <c r="N44" s="19">
        <f>SUM(Tabela23[[#This Row],[Colunas2]:[Colunas13]])</f>
        <v>6292.1500000000024</v>
      </c>
    </row>
    <row r="45" spans="1:14" ht="16.5" thickBot="1" x14ac:dyDescent="0.3">
      <c r="A45" s="20" t="s">
        <v>16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3858.6900000000005</v>
      </c>
      <c r="H45" s="1">
        <v>65.399999999999991</v>
      </c>
      <c r="I45" s="1">
        <v>0</v>
      </c>
      <c r="J45" s="1">
        <v>0</v>
      </c>
      <c r="K45" s="1"/>
      <c r="L45" s="1"/>
      <c r="M45" s="1"/>
      <c r="N45" s="19">
        <f>SUM(Tabela23[[#This Row],[Colunas2]:[Colunas13]])</f>
        <v>3924.0900000000006</v>
      </c>
    </row>
    <row r="46" spans="1:14" ht="16.5" thickBot="1" x14ac:dyDescent="0.3">
      <c r="A46" s="20" t="s">
        <v>17</v>
      </c>
      <c r="B46" s="1">
        <v>27908.39</v>
      </c>
      <c r="C46" s="1">
        <v>400454.9</v>
      </c>
      <c r="D46" s="1">
        <v>585867.94999999995</v>
      </c>
      <c r="E46" s="1">
        <v>209318.35</v>
      </c>
      <c r="F46" s="1">
        <v>250070.99</v>
      </c>
      <c r="G46" s="1">
        <v>58788</v>
      </c>
      <c r="H46" s="1">
        <v>92468.14</v>
      </c>
      <c r="I46" s="1">
        <v>103251</v>
      </c>
      <c r="J46" s="1">
        <v>5550.52</v>
      </c>
      <c r="K46" s="1"/>
      <c r="L46" s="1"/>
      <c r="M46" s="1"/>
      <c r="N46" s="19">
        <f>SUM(Tabela23[[#This Row],[Colunas2]:[Colunas13]])</f>
        <v>1733678.24</v>
      </c>
    </row>
    <row r="47" spans="1:14" ht="16.5" thickBot="1" x14ac:dyDescent="0.3">
      <c r="A47" s="20" t="s">
        <v>52</v>
      </c>
      <c r="B47" s="1">
        <v>42502.119999999995</v>
      </c>
      <c r="C47" s="1">
        <v>73962.709999999992</v>
      </c>
      <c r="D47" s="1">
        <v>75992.359999999986</v>
      </c>
      <c r="E47" s="1">
        <v>49521.780000000006</v>
      </c>
      <c r="F47" s="1">
        <v>74569.279999999999</v>
      </c>
      <c r="G47" s="1">
        <v>73261.240000000005</v>
      </c>
      <c r="H47" s="1">
        <v>98569.060000000012</v>
      </c>
      <c r="I47" s="1">
        <v>104330.61</v>
      </c>
      <c r="J47" s="1">
        <v>116831.2</v>
      </c>
      <c r="K47" s="1"/>
      <c r="L47" s="1"/>
      <c r="M47" s="1"/>
      <c r="N47" s="19">
        <f>SUM(Tabela23[[#This Row],[Colunas2]:[Colunas13]])</f>
        <v>709540.36</v>
      </c>
    </row>
    <row r="48" spans="1:14" ht="16.5" thickBot="1" x14ac:dyDescent="0.3">
      <c r="A48" s="20" t="s">
        <v>53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/>
      <c r="L48" s="1"/>
      <c r="M48" s="1"/>
      <c r="N48" s="19">
        <f>SUM(Tabela23[[#This Row],[Colunas2]:[Colunas13]])</f>
        <v>0</v>
      </c>
    </row>
    <row r="49" spans="1:14" ht="16.5" thickBot="1" x14ac:dyDescent="0.3">
      <c r="A49" s="17" t="s">
        <v>54</v>
      </c>
      <c r="B49" s="23">
        <v>2436872.75</v>
      </c>
      <c r="C49" s="23">
        <v>2833462.5200000005</v>
      </c>
      <c r="D49" s="23">
        <v>3481149.9499999997</v>
      </c>
      <c r="E49" s="23">
        <v>3975738.4799999995</v>
      </c>
      <c r="F49" s="23">
        <v>6358687.96</v>
      </c>
      <c r="G49" s="23">
        <v>6424332.5199999996</v>
      </c>
      <c r="H49" s="23">
        <v>5997800.3699999992</v>
      </c>
      <c r="I49" s="23">
        <v>6477889.1900000004</v>
      </c>
      <c r="J49" s="23">
        <v>5560740.8100000005</v>
      </c>
      <c r="K49" s="23"/>
      <c r="L49" s="23"/>
      <c r="M49" s="23"/>
      <c r="N49" s="19">
        <f>SUM(Tabela23[[#This Row],[Colunas2]:[Colunas13]])</f>
        <v>43546674.549999997</v>
      </c>
    </row>
    <row r="50" spans="1:14" ht="16.5" thickBot="1" x14ac:dyDescent="0.3">
      <c r="A50" s="17" t="s">
        <v>55</v>
      </c>
      <c r="B50" s="19">
        <v>2335822.71</v>
      </c>
      <c r="C50" s="19">
        <v>4268943.6099999994</v>
      </c>
      <c r="D50" s="19">
        <v>3733278.31</v>
      </c>
      <c r="E50" s="19">
        <v>3175868.4400000004</v>
      </c>
      <c r="F50" s="19">
        <v>640883.99000000022</v>
      </c>
      <c r="G50" s="19">
        <v>822533.27000000048</v>
      </c>
      <c r="H50" s="19">
        <v>2292861.4100000011</v>
      </c>
      <c r="I50" s="19">
        <v>18486533.349999998</v>
      </c>
      <c r="J50" s="19">
        <v>2974159.67</v>
      </c>
      <c r="K50" s="19"/>
      <c r="L50" s="19"/>
      <c r="M50" s="19"/>
      <c r="N50" s="19">
        <f>SUM(Tabela23[[#This Row],[Colunas2]:[Colunas13]])</f>
        <v>38730884.760000005</v>
      </c>
    </row>
    <row r="51" spans="1:14" ht="32.25" thickBot="1" x14ac:dyDescent="0.3">
      <c r="A51" s="17" t="s">
        <v>56</v>
      </c>
      <c r="B51" s="19">
        <v>25883960.52</v>
      </c>
      <c r="C51" s="19">
        <v>30152904.129999999</v>
      </c>
      <c r="D51" s="19">
        <v>33886182.439999998</v>
      </c>
      <c r="E51" s="19">
        <v>37062050.880000003</v>
      </c>
      <c r="F51" s="19">
        <v>37702934.870000005</v>
      </c>
      <c r="G51" s="19">
        <v>38525468.140000001</v>
      </c>
      <c r="H51" s="19">
        <v>40818329.550000004</v>
      </c>
      <c r="I51" s="19">
        <v>59304862.900000006</v>
      </c>
      <c r="J51" s="19">
        <v>62279022.570000008</v>
      </c>
      <c r="K51" s="19"/>
      <c r="L51" s="19"/>
      <c r="M51" s="19"/>
      <c r="N51" s="27"/>
    </row>
    <row r="52" spans="1:14" ht="15.75" x14ac:dyDescent="0.25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50"/>
      <c r="L52" s="50"/>
      <c r="M52" s="50"/>
      <c r="N52" s="51"/>
    </row>
    <row r="53" spans="1:14" ht="16.5" thickBot="1" x14ac:dyDescent="0.3">
      <c r="B53" s="5"/>
      <c r="C53" s="28"/>
      <c r="D53" s="29"/>
      <c r="E53" s="29"/>
      <c r="F53" s="30"/>
      <c r="G53" s="30"/>
      <c r="H53" s="30"/>
      <c r="I53" s="31"/>
      <c r="J53" s="31"/>
      <c r="K53" s="31"/>
      <c r="L53" s="31"/>
      <c r="M53" s="30"/>
      <c r="N53" s="30"/>
    </row>
    <row r="54" spans="1:14" ht="16.5" customHeight="1" thickBot="1" x14ac:dyDescent="0.3">
      <c r="A54" s="32" t="s">
        <v>70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4"/>
    </row>
    <row r="55" spans="1:14" ht="16.5" thickBot="1" x14ac:dyDescent="0.3">
      <c r="A55" s="41" t="s">
        <v>19</v>
      </c>
      <c r="B55" s="35" t="s">
        <v>6</v>
      </c>
      <c r="C55" s="67" t="s">
        <v>7</v>
      </c>
      <c r="D55" s="35" t="s">
        <v>8</v>
      </c>
      <c r="E55" s="67" t="s">
        <v>9</v>
      </c>
      <c r="F55" s="35" t="s">
        <v>10</v>
      </c>
      <c r="G55" s="67" t="s">
        <v>23</v>
      </c>
      <c r="H55" s="35" t="s">
        <v>24</v>
      </c>
      <c r="I55" s="67" t="s">
        <v>0</v>
      </c>
      <c r="J55" s="35" t="s">
        <v>1</v>
      </c>
      <c r="K55" s="68" t="s">
        <v>3</v>
      </c>
      <c r="L55" s="15" t="s">
        <v>4</v>
      </c>
      <c r="M55" s="69" t="s">
        <v>5</v>
      </c>
      <c r="N55" s="35"/>
    </row>
    <row r="56" spans="1:14" ht="16.5" thickBot="1" x14ac:dyDescent="0.3">
      <c r="A56" s="20" t="s">
        <v>71</v>
      </c>
      <c r="B56" s="45">
        <v>0</v>
      </c>
      <c r="C56" s="57"/>
      <c r="D56" s="45"/>
      <c r="E56" s="7"/>
      <c r="F56" s="45"/>
      <c r="G56" s="7"/>
      <c r="H56" s="45"/>
      <c r="I56" s="7"/>
      <c r="J56" s="45">
        <v>96356.13</v>
      </c>
      <c r="K56" s="7"/>
      <c r="L56" s="46"/>
      <c r="M56" s="7"/>
      <c r="N56" s="45"/>
    </row>
    <row r="57" spans="1:14" ht="16.5" thickBot="1" x14ac:dyDescent="0.3">
      <c r="A57" s="20" t="s">
        <v>72</v>
      </c>
      <c r="B57" s="47">
        <v>0</v>
      </c>
      <c r="C57" s="58"/>
      <c r="D57" s="47"/>
      <c r="E57" s="60"/>
      <c r="F57" s="47"/>
      <c r="G57" s="60"/>
      <c r="H57" s="61"/>
      <c r="I57" s="7"/>
      <c r="J57" s="45"/>
      <c r="K57" s="7"/>
      <c r="L57" s="45"/>
      <c r="M57" s="7"/>
      <c r="N57" s="47"/>
    </row>
    <row r="58" spans="1:14" ht="16.5" thickBot="1" x14ac:dyDescent="0.3">
      <c r="A58" s="24" t="s">
        <v>73</v>
      </c>
      <c r="B58" s="70">
        <f>SUM(B56:B57)</f>
        <v>0</v>
      </c>
      <c r="C58" s="71">
        <f t="shared" ref="C58:M58" si="0">SUM(C56:C57)</f>
        <v>0</v>
      </c>
      <c r="D58" s="70">
        <f t="shared" si="0"/>
        <v>0</v>
      </c>
      <c r="E58" s="71">
        <f t="shared" si="0"/>
        <v>0</v>
      </c>
      <c r="F58" s="70">
        <f t="shared" si="0"/>
        <v>0</v>
      </c>
      <c r="G58" s="71">
        <f t="shared" si="0"/>
        <v>0</v>
      </c>
      <c r="H58" s="70">
        <f t="shared" si="0"/>
        <v>0</v>
      </c>
      <c r="I58" s="71">
        <f t="shared" si="0"/>
        <v>0</v>
      </c>
      <c r="J58" s="70">
        <f t="shared" si="0"/>
        <v>96356.13</v>
      </c>
      <c r="K58" s="71">
        <f t="shared" si="0"/>
        <v>0</v>
      </c>
      <c r="L58" s="70">
        <f t="shared" si="0"/>
        <v>0</v>
      </c>
      <c r="M58" s="71">
        <f t="shared" si="0"/>
        <v>0</v>
      </c>
      <c r="N58" s="70">
        <f>SUM(B58:M58)</f>
        <v>96356.13</v>
      </c>
    </row>
    <row r="59" spans="1:14" ht="16.5" thickBot="1" x14ac:dyDescent="0.3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6"/>
      <c r="L59" s="66"/>
      <c r="M59" s="66"/>
      <c r="N59" s="66"/>
    </row>
    <row r="60" spans="1:14" ht="16.5" thickBot="1" x14ac:dyDescent="0.3">
      <c r="A60" s="32" t="s">
        <v>57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4"/>
      <c r="N60" s="34"/>
    </row>
    <row r="61" spans="1:14" ht="16.5" thickBot="1" x14ac:dyDescent="0.3">
      <c r="A61" s="24" t="s">
        <v>19</v>
      </c>
      <c r="B61" s="35" t="s">
        <v>6</v>
      </c>
      <c r="C61" s="35" t="s">
        <v>7</v>
      </c>
      <c r="D61" s="35" t="s">
        <v>8</v>
      </c>
      <c r="E61" s="35" t="s">
        <v>9</v>
      </c>
      <c r="F61" s="35" t="s">
        <v>10</v>
      </c>
      <c r="G61" s="35" t="s">
        <v>23</v>
      </c>
      <c r="H61" s="35" t="s">
        <v>24</v>
      </c>
      <c r="I61" s="35" t="s">
        <v>0</v>
      </c>
      <c r="J61" s="35" t="s">
        <v>1</v>
      </c>
      <c r="K61" s="15" t="s">
        <v>3</v>
      </c>
      <c r="L61" s="15" t="s">
        <v>4</v>
      </c>
      <c r="M61" s="36" t="s">
        <v>5</v>
      </c>
      <c r="N61" s="36"/>
    </row>
    <row r="62" spans="1:14" ht="16.5" thickBot="1" x14ac:dyDescent="0.3">
      <c r="A62" s="20" t="s">
        <v>21</v>
      </c>
      <c r="B62" s="18">
        <v>1000</v>
      </c>
      <c r="C62" s="37">
        <v>1000</v>
      </c>
      <c r="D62" s="1">
        <v>996.6</v>
      </c>
      <c r="E62" s="1">
        <v>18559.830000000002</v>
      </c>
      <c r="F62" s="1">
        <v>998.3</v>
      </c>
      <c r="G62" s="1">
        <v>1000</v>
      </c>
      <c r="H62" s="1">
        <v>1000</v>
      </c>
      <c r="I62" s="4">
        <v>1000</v>
      </c>
      <c r="J62" s="4">
        <v>1000</v>
      </c>
      <c r="K62" s="4"/>
      <c r="L62" s="4"/>
      <c r="M62" s="4"/>
      <c r="N62" s="4"/>
    </row>
    <row r="63" spans="1:14" ht="16.5" thickBot="1" x14ac:dyDescent="0.3">
      <c r="A63" s="20" t="s">
        <v>22</v>
      </c>
      <c r="B63" s="18">
        <v>25882960.52</v>
      </c>
      <c r="C63" s="37">
        <f>23416767.39+6735136.74</f>
        <v>30151904.130000003</v>
      </c>
      <c r="D63" s="1">
        <f>27647509.95+6237675.89</f>
        <v>33885185.839999996</v>
      </c>
      <c r="E63" s="1">
        <f>30977231.62+6066259.43</f>
        <v>37043491.049999997</v>
      </c>
      <c r="F63" s="1">
        <v>37701936.57</v>
      </c>
      <c r="G63" s="1">
        <f>32707181.61+5817286.53</f>
        <v>38524468.140000001</v>
      </c>
      <c r="H63" s="1">
        <v>40817329.549999997</v>
      </c>
      <c r="I63" s="1">
        <v>59303862.899999999</v>
      </c>
      <c r="J63" s="4">
        <v>62278022.57</v>
      </c>
      <c r="K63" s="1"/>
      <c r="L63" s="4"/>
      <c r="M63" s="1"/>
      <c r="N63" s="1"/>
    </row>
    <row r="64" spans="1:14" ht="16.5" thickBot="1" x14ac:dyDescent="0.3">
      <c r="A64" s="20" t="s">
        <v>58</v>
      </c>
      <c r="B64" s="38">
        <v>0</v>
      </c>
      <c r="C64" s="39"/>
      <c r="D64" s="2">
        <v>0</v>
      </c>
      <c r="E64" s="2">
        <v>0</v>
      </c>
      <c r="F64" s="2"/>
      <c r="G64" s="2"/>
      <c r="H64" s="62">
        <v>0</v>
      </c>
      <c r="I64" s="1">
        <v>0</v>
      </c>
      <c r="J64" s="1">
        <v>0</v>
      </c>
      <c r="K64" s="1"/>
      <c r="L64" s="1"/>
      <c r="M64" s="1"/>
      <c r="N64" s="1"/>
    </row>
    <row r="65" spans="1:14" ht="16.5" thickBot="1" x14ac:dyDescent="0.3">
      <c r="A65" s="24" t="s">
        <v>2</v>
      </c>
      <c r="B65" s="40">
        <f>B62+B63+B64</f>
        <v>25883960.52</v>
      </c>
      <c r="C65" s="40">
        <f t="shared" ref="C65:M65" si="1">C62+C63+C64</f>
        <v>30152904.130000003</v>
      </c>
      <c r="D65" s="40">
        <f t="shared" si="1"/>
        <v>33886182.439999998</v>
      </c>
      <c r="E65" s="40">
        <f t="shared" si="1"/>
        <v>37062050.879999995</v>
      </c>
      <c r="F65" s="40">
        <f t="shared" si="1"/>
        <v>37702934.869999997</v>
      </c>
      <c r="G65" s="40">
        <f t="shared" si="1"/>
        <v>38525468.140000001</v>
      </c>
      <c r="H65" s="40">
        <f t="shared" si="1"/>
        <v>40818329.549999997</v>
      </c>
      <c r="I65" s="40">
        <f t="shared" si="1"/>
        <v>59304862.899999999</v>
      </c>
      <c r="J65" s="40">
        <f t="shared" si="1"/>
        <v>62279022.57</v>
      </c>
      <c r="K65" s="40">
        <f t="shared" si="1"/>
        <v>0</v>
      </c>
      <c r="L65" s="40">
        <f t="shared" si="1"/>
        <v>0</v>
      </c>
      <c r="M65" s="40">
        <f t="shared" si="1"/>
        <v>0</v>
      </c>
      <c r="N65" s="40"/>
    </row>
    <row r="66" spans="1:14" ht="16.5" thickBot="1" x14ac:dyDescent="0.3">
      <c r="A66" s="52"/>
      <c r="B66" s="53"/>
      <c r="C66" s="53"/>
      <c r="D66" s="53"/>
      <c r="E66" s="52"/>
      <c r="F66" s="53"/>
      <c r="G66" s="52"/>
      <c r="H66" s="53"/>
      <c r="I66" s="52"/>
      <c r="J66" s="53"/>
      <c r="K66" s="54"/>
      <c r="L66" s="55"/>
      <c r="M66" s="56"/>
      <c r="N66" s="56"/>
    </row>
    <row r="67" spans="1:14" ht="16.5" thickBot="1" x14ac:dyDescent="0.3">
      <c r="A67" s="10" t="s">
        <v>59</v>
      </c>
      <c r="B67" s="11"/>
      <c r="C67" s="11"/>
      <c r="D67" s="11"/>
      <c r="E67" s="11"/>
      <c r="F67" s="11"/>
      <c r="G67" s="11"/>
      <c r="H67" s="11"/>
      <c r="I67" s="11"/>
      <c r="J67" s="11"/>
      <c r="K67" s="33"/>
      <c r="L67" s="33"/>
      <c r="M67" s="34"/>
      <c r="N67" s="34"/>
    </row>
    <row r="68" spans="1:14" ht="16.5" thickBot="1" x14ac:dyDescent="0.3">
      <c r="A68" s="41" t="s">
        <v>19</v>
      </c>
      <c r="B68" s="8" t="s">
        <v>6</v>
      </c>
      <c r="C68" s="8" t="s">
        <v>7</v>
      </c>
      <c r="D68" s="8" t="s">
        <v>8</v>
      </c>
      <c r="E68" s="8" t="s">
        <v>9</v>
      </c>
      <c r="F68" s="8" t="s">
        <v>10</v>
      </c>
      <c r="G68" s="8" t="s">
        <v>23</v>
      </c>
      <c r="H68" s="8" t="s">
        <v>24</v>
      </c>
      <c r="I68" s="8" t="s">
        <v>0</v>
      </c>
      <c r="J68" s="8" t="s">
        <v>1</v>
      </c>
      <c r="K68" s="9" t="s">
        <v>3</v>
      </c>
      <c r="L68" s="9" t="s">
        <v>4</v>
      </c>
      <c r="M68" s="9" t="s">
        <v>5</v>
      </c>
      <c r="N68" s="9"/>
    </row>
    <row r="69" spans="1:14" ht="16.5" thickBot="1" x14ac:dyDescent="0.3">
      <c r="A69" s="41" t="s">
        <v>17</v>
      </c>
      <c r="B69" s="45">
        <v>7071606.1600000001</v>
      </c>
      <c r="C69" s="57">
        <v>6735136.7400000002</v>
      </c>
      <c r="D69" s="45">
        <v>6237675.8899999997</v>
      </c>
      <c r="E69" s="7">
        <v>6066259.4299999997</v>
      </c>
      <c r="F69" s="45">
        <v>5809385.4000000004</v>
      </c>
      <c r="G69" s="7">
        <v>5817286.5300000003</v>
      </c>
      <c r="H69" s="45">
        <v>5781314.5199999996</v>
      </c>
      <c r="I69" s="3">
        <v>22281945.850000001</v>
      </c>
      <c r="J69" s="4">
        <v>22494476.710000001</v>
      </c>
      <c r="K69" s="7"/>
      <c r="L69" s="46"/>
      <c r="M69" s="7"/>
      <c r="N69" s="7"/>
    </row>
    <row r="70" spans="1:14" ht="16.5" thickBot="1" x14ac:dyDescent="0.3">
      <c r="A70" s="41" t="s">
        <v>29</v>
      </c>
      <c r="B70" s="47">
        <v>18812354.359999999</v>
      </c>
      <c r="C70" s="58">
        <f>23416767.39+1000</f>
        <v>23417767.390000001</v>
      </c>
      <c r="D70" s="47">
        <f>27647509.95+996.6</f>
        <v>27648506.550000001</v>
      </c>
      <c r="E70" s="60">
        <f>30977231.62+18559.83</f>
        <v>30995791.449999999</v>
      </c>
      <c r="F70" s="47">
        <v>31896549.469999999</v>
      </c>
      <c r="G70" s="60">
        <f>32707181.61+1000</f>
        <v>32708181.609999999</v>
      </c>
      <c r="H70" s="61">
        <v>35037015.030000001</v>
      </c>
      <c r="I70" s="3">
        <v>37022917.049999997</v>
      </c>
      <c r="J70" s="1">
        <v>39784545.859999999</v>
      </c>
      <c r="K70" s="7"/>
      <c r="L70" s="45"/>
      <c r="M70" s="7"/>
      <c r="N70" s="7"/>
    </row>
    <row r="71" spans="1:14" ht="16.5" thickBot="1" x14ac:dyDescent="0.3">
      <c r="A71" s="42" t="s">
        <v>2</v>
      </c>
      <c r="B71" s="43">
        <f>B69+B70</f>
        <v>25883960.52</v>
      </c>
      <c r="C71" s="43">
        <f t="shared" ref="C71:M71" si="2">C69+C70</f>
        <v>30152904.130000003</v>
      </c>
      <c r="D71" s="43">
        <f>D69+D70</f>
        <v>33886182.439999998</v>
      </c>
      <c r="E71" s="43">
        <f t="shared" ref="E71:F71" si="3">E69+E70</f>
        <v>37062050.879999995</v>
      </c>
      <c r="F71" s="43">
        <f t="shared" si="3"/>
        <v>37705934.869999997</v>
      </c>
      <c r="G71" s="43">
        <f t="shared" si="2"/>
        <v>38525468.140000001</v>
      </c>
      <c r="H71" s="43">
        <f t="shared" si="2"/>
        <v>40818329.549999997</v>
      </c>
      <c r="I71" s="43">
        <f t="shared" si="2"/>
        <v>59304862.899999999</v>
      </c>
      <c r="J71" s="44">
        <f t="shared" si="2"/>
        <v>62279022.57</v>
      </c>
      <c r="K71" s="43">
        <f t="shared" si="2"/>
        <v>0</v>
      </c>
      <c r="L71" s="43">
        <f t="shared" si="2"/>
        <v>0</v>
      </c>
      <c r="M71" s="43">
        <f t="shared" si="2"/>
        <v>0</v>
      </c>
      <c r="N71" s="43"/>
    </row>
  </sheetData>
  <protectedRanges>
    <protectedRange sqref="I18:J29" name="Intervalo2_2"/>
    <protectedRange sqref="B3:H4 I3:J12" name="Intervalo1_3"/>
    <protectedRange sqref="B51:M51 B53:M53" name="Intervalo5_2_5"/>
    <protectedRange sqref="B38 D37:J38" name="Intervalo3_1_5"/>
    <protectedRange sqref="B49:M50 B52:M52" name="Intervalo5_1_4"/>
    <protectedRange sqref="J56" name="Intervalo1_3_2"/>
    <protectedRange sqref="B61:M61 B65:M65 B58:M59" name="Intervalo5_2_5_2"/>
    <protectedRange sqref="B54:M54 B60:M60 B57:M57 B56:I56 K56:M56" name="Intervalo5_1_4_2"/>
    <protectedRange sqref="K63" name="Intervalo5_2_8_1"/>
    <protectedRange sqref="K62" name="Intervalo5_1_8_1"/>
    <protectedRange sqref="L63" name="Intervalo5_2_10_1"/>
    <protectedRange sqref="L62" name="Intervalo5_1_10_1"/>
    <protectedRange sqref="M63" name="Intervalo5_2_9_1"/>
    <protectedRange sqref="M62" name="Intervalo5_1_9_1"/>
    <protectedRange sqref="B63" name="Intervalo5_2_11_1"/>
    <protectedRange sqref="B62" name="Intervalo5_1_11_1"/>
    <protectedRange sqref="C63" name="Intervalo5_2_12_1"/>
    <protectedRange sqref="C62" name="Intervalo5_1_12_1"/>
    <protectedRange sqref="D63" name="Intervalo5_2_13_1"/>
    <protectedRange sqref="D62" name="Intervalo5_1_13_1"/>
    <protectedRange sqref="E63" name="Intervalo5_2_6"/>
    <protectedRange sqref="E62" name="Intervalo5_1_6"/>
    <protectedRange sqref="F63" name="Intervalo5_2_1_1"/>
    <protectedRange sqref="F62" name="Intervalo5_1_1_1"/>
    <protectedRange sqref="G63" name="Intervalo5_2_3_1"/>
    <protectedRange sqref="G62" name="Intervalo5_1_3_1"/>
    <protectedRange sqref="H63" name="Intervalo5_2_4_1"/>
    <protectedRange sqref="H62" name="Intervalo5_1_5_1"/>
    <protectedRange sqref="I63" name="Intervalo5_2_2_1"/>
    <protectedRange sqref="I62" name="Intervalo5_1_2_1"/>
    <protectedRange sqref="J63" name="Intervalo5_2_6_1"/>
    <protectedRange sqref="J62" name="Intervalo5_1_6_1"/>
  </protectedRanges>
  <mergeCells count="1">
    <mergeCell ref="K1:M1"/>
  </mergeCells>
  <pageMargins left="0.19685039370078741" right="0.19685039370078741" top="0.93333333333333335" bottom="1.2150462962962962" header="0.19685039370078741" footer="0.31496062992125984"/>
  <pageSetup paperSize="9" scale="58" fitToHeight="0" orientation="landscape" r:id="rId1"/>
  <headerFooter>
    <oddHeader xml:space="preserve">&amp;L    &amp;G&amp;C&amp;"-,Negrito"&amp;12RELATÓRIO - GESTÃO EM SAÚDE
RELATÓRIO - DEMONSTRATIVO DO FLUXO DE CAIXA
HOSPITAL DAS CLÍNICAS DE BAURU - PERÍODO: 2023&amp;R  .
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Daniela Avelino Sasaki</cp:lastModifiedBy>
  <cp:lastPrinted>2022-10-24T12:01:17Z</cp:lastPrinted>
  <dcterms:created xsi:type="dcterms:W3CDTF">2008-07-21T21:08:00Z</dcterms:created>
  <dcterms:modified xsi:type="dcterms:W3CDTF">2023-10-23T20:51:05Z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