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Arquivos Portal Transparencia\08. Contratos de Gestão - Convênios\02. Estaduais\Contrato de Gestão com a Secretaria Estadual de Saúde\01. HERP\04. Repasses e Despesas\"/>
    </mc:Choice>
  </mc:AlternateContent>
  <xr:revisionPtr revIDLastSave="0" documentId="13_ncr:1_{4E0FD68E-2328-40F1-98D0-2071A97C26F0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Fluxo de Caixa" sheetId="35" r:id="rId1"/>
  </sheets>
  <calcPr calcId="191029"/>
</workbook>
</file>

<file path=xl/calcChain.xml><?xml version="1.0" encoding="utf-8"?>
<calcChain xmlns="http://schemas.openxmlformats.org/spreadsheetml/2006/main">
  <c r="F64" i="35" l="1"/>
  <c r="F57" i="35"/>
  <c r="E64" i="35" l="1"/>
  <c r="E57" i="35"/>
  <c r="D64" i="35" l="1"/>
  <c r="D57" i="35"/>
  <c r="C64" i="35" l="1"/>
  <c r="C57" i="35"/>
  <c r="N9" i="35" l="1"/>
  <c r="N10" i="35"/>
  <c r="N13" i="35"/>
  <c r="N14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" i="35"/>
  <c r="F65" i="35" l="1"/>
  <c r="B65" i="35"/>
  <c r="G65" i="35" l="1"/>
  <c r="G59" i="35"/>
  <c r="C59" i="35" l="1"/>
  <c r="D59" i="35"/>
  <c r="E59" i="35"/>
  <c r="F59" i="35"/>
  <c r="J59" i="35"/>
  <c r="K59" i="35"/>
  <c r="L59" i="35"/>
  <c r="M59" i="35"/>
  <c r="B59" i="35"/>
  <c r="C65" i="35" l="1"/>
  <c r="M65" i="35" l="1"/>
  <c r="L65" i="35"/>
  <c r="K65" i="35"/>
  <c r="J65" i="35"/>
  <c r="E65" i="35"/>
  <c r="D65" i="35"/>
</calcChain>
</file>

<file path=xl/sharedStrings.xml><?xml version="1.0" encoding="utf-8"?>
<sst xmlns="http://schemas.openxmlformats.org/spreadsheetml/2006/main" count="99" uniqueCount="71">
  <si>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</si>
  <si>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</si>
  <si>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</si>
  <si>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</si>
  <si>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</si>
  <si>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</si>
  <si>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</si>
  <si>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</si>
  <si>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</si>
  <si>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</si>
  <si>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</si>
  <si>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</si>
  <si>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</si>
  <si>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</si>
  <si>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</si>
  <si>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</si>
  <si>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</si>
  <si>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</si>
  <si>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</si>
  <si>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</si>
  <si>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</si>
  <si>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</si>
  <si>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</si>
  <si>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</si>
  <si>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</si>
  <si>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 509 - Fluxo de Caixa </t>
  </si>
  <si>
    <t>13º</t>
  </si>
  <si>
    <t>Férias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</si>
  <si>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</si>
  <si>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</si>
  <si>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</si>
  <si>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</si>
  <si>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</si>
  <si>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</si>
  <si>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</si>
  <si>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</si>
  <si>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</si>
  <si>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</si>
  <si>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</si>
  <si>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Demais Receitas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</si>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</sst>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thin">
        <color theme="4" tint="0.39997558519241921"/>
      </bottom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1" fillId="0" borderId="0"/>
  </cellStyleXfs>
  <cellXfs count="70">
    <xf numFmtId="0" fontId="0" fillId="0" borderId="0" xfId="0"/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3" fontId="2" fillId="0" borderId="2" xfId="7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3" fontId="3" fillId="0" borderId="2" xfId="7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3" fontId="3" fillId="0" borderId="2" xfId="7" applyFont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 wrapText="1"/>
    </xf>
    <xf numFmtId="43" fontId="3" fillId="0" borderId="19" xfId="7" applyFont="1" applyBorder="1" applyAlignment="1">
      <alignment vertical="center" wrapText="1"/>
    </xf>
    <xf numFmtId="43" fontId="21" fillId="0" borderId="2" xfId="7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3" fillId="0" borderId="2" xfId="7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7" applyNumberFormat="1" applyFont="1" applyBorder="1" applyAlignment="1">
      <alignment vertical="center" wrapText="1"/>
    </xf>
    <xf numFmtId="43" fontId="2" fillId="0" borderId="2" xfId="7" applyFont="1" applyFill="1" applyBorder="1" applyAlignment="1">
      <alignment vertical="center" wrapText="1"/>
    </xf>
    <xf numFmtId="43" fontId="2" fillId="0" borderId="2" xfId="7" applyFont="1" applyBorder="1" applyAlignment="1">
      <alignment horizontal="right" vertical="center" wrapText="1"/>
    </xf>
    <xf numFmtId="43" fontId="2" fillId="0" borderId="20" xfId="7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3" fontId="3" fillId="2" borderId="6" xfId="7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43" fontId="3" fillId="3" borderId="2" xfId="7" applyFont="1" applyFill="1" applyBorder="1" applyAlignment="1">
      <alignment horizontal="center" vertical="center" wrapText="1"/>
    </xf>
    <xf numFmtId="43" fontId="3" fillId="0" borderId="2" xfId="7" applyFont="1" applyFill="1" applyBorder="1" applyAlignment="1">
      <alignment horizontal="center" vertical="center" wrapText="1"/>
    </xf>
    <xf numFmtId="43" fontId="2" fillId="0" borderId="2" xfId="7" applyFont="1" applyFill="1" applyBorder="1" applyAlignment="1">
      <alignment horizontal="center" vertical="center" wrapText="1"/>
    </xf>
    <xf numFmtId="43" fontId="2" fillId="0" borderId="2" xfId="7" applyFont="1" applyBorder="1" applyAlignment="1">
      <alignment horizontal="center" vertical="center" wrapText="1"/>
    </xf>
    <xf numFmtId="43" fontId="2" fillId="2" borderId="2" xfId="7" applyFont="1" applyFill="1" applyBorder="1" applyAlignment="1">
      <alignment horizontal="center" vertical="center" wrapText="1"/>
    </xf>
    <xf numFmtId="43" fontId="21" fillId="3" borderId="1" xfId="7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3" fillId="0" borderId="4" xfId="7" applyFont="1" applyBorder="1" applyAlignment="1">
      <alignment horizontal="center" vertical="center" wrapText="1"/>
    </xf>
    <xf numFmtId="43" fontId="4" fillId="0" borderId="2" xfId="7" applyFont="1" applyBorder="1" applyAlignment="1">
      <alignment vertical="center" wrapText="1"/>
    </xf>
    <xf numFmtId="43" fontId="3" fillId="0" borderId="1" xfId="7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43" fontId="0" fillId="0" borderId="0" xfId="7" applyFont="1" applyAlignment="1">
      <alignment vertical="center" wrapText="1"/>
    </xf>
    <xf numFmtId="43" fontId="19" fillId="0" borderId="0" xfId="0" applyNumberFormat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43" fontId="2" fillId="0" borderId="20" xfId="7" applyFont="1" applyBorder="1" applyAlignment="1">
      <alignment vertical="center" wrapText="1"/>
    </xf>
    <xf numFmtId="43" fontId="3" fillId="0" borderId="20" xfId="7" applyFont="1" applyBorder="1" applyAlignment="1">
      <alignment vertical="center" wrapText="1"/>
    </xf>
    <xf numFmtId="43" fontId="21" fillId="0" borderId="20" xfId="7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0" xfId="7" applyFont="1" applyBorder="1" applyAlignment="1">
      <alignment vertical="center" wrapText="1"/>
    </xf>
    <xf numFmtId="43" fontId="3" fillId="0" borderId="1" xfId="7" applyFont="1" applyFill="1" applyBorder="1" applyAlignment="1">
      <alignment horizontal="center" vertical="center" wrapText="1"/>
    </xf>
    <xf numFmtId="43" fontId="3" fillId="3" borderId="1" xfId="7" applyFont="1" applyFill="1" applyBorder="1" applyAlignment="1">
      <alignment horizontal="center" vertical="center" wrapText="1"/>
    </xf>
    <xf numFmtId="43" fontId="21" fillId="0" borderId="1" xfId="7" applyFont="1" applyFill="1" applyBorder="1" applyAlignment="1">
      <alignment horizontal="center" vertical="center" wrapText="1"/>
    </xf>
    <xf numFmtId="4" fontId="24" fillId="0" borderId="0" xfId="0" applyNumberFormat="1" applyFont="1" applyAlignment="1">
      <alignment vertical="center" wrapText="1"/>
    </xf>
    <xf numFmtId="43" fontId="2" fillId="0" borderId="5" xfId="7" applyFont="1" applyBorder="1" applyAlignment="1">
      <alignment horizontal="right"/>
    </xf>
    <xf numFmtId="43" fontId="2" fillId="0" borderId="5" xfId="7" applyFont="1" applyBorder="1" applyAlignment="1"/>
    <xf numFmtId="43" fontId="2" fillId="2" borderId="2" xfId="7" applyFont="1" applyFill="1" applyBorder="1" applyAlignment="1">
      <alignment horizontal="right"/>
    </xf>
    <xf numFmtId="43" fontId="2" fillId="2" borderId="2" xfId="7" applyFont="1" applyFill="1" applyBorder="1" applyAlignment="1"/>
    <xf numFmtId="43" fontId="2" fillId="0" borderId="4" xfId="7" applyFont="1" applyBorder="1" applyAlignment="1"/>
    <xf numFmtId="43" fontId="2" fillId="0" borderId="18" xfId="7" applyFont="1" applyBorder="1" applyAlignment="1"/>
    <xf numFmtId="43" fontId="0" fillId="0" borderId="21" xfId="7" applyFont="1" applyBorder="1"/>
    <xf numFmtId="43" fontId="2" fillId="0" borderId="2" xfId="7" applyFont="1" applyBorder="1" applyAlignment="1"/>
    <xf numFmtId="43" fontId="2" fillId="0" borderId="20" xfId="7" applyFont="1" applyBorder="1" applyAlignment="1"/>
    <xf numFmtId="43" fontId="2" fillId="0" borderId="17" xfId="0" applyNumberFormat="1" applyFont="1" applyBorder="1"/>
    <xf numFmtId="43" fontId="2" fillId="0" borderId="2" xfId="7" applyFont="1" applyFill="1" applyBorder="1" applyAlignment="1"/>
    <xf numFmtId="43" fontId="2" fillId="3" borderId="17" xfId="0" applyNumberFormat="1" applyFont="1" applyFill="1" applyBorder="1"/>
    <xf numFmtId="43" fontId="2" fillId="3" borderId="2" xfId="7" applyFont="1" applyFill="1" applyBorder="1" applyAlignment="1"/>
    <xf numFmtId="0" fontId="23" fillId="2" borderId="6" xfId="0" applyFont="1" applyFill="1" applyBorder="1" applyAlignment="1">
      <alignment horizontal="center" vertical="center" wrapText="1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11" xfId="52" xr:uid="{00000000-0005-0000-0000-000024000000}"/>
    <cellStyle name="Normal 2" xfId="51" xr:uid="{00000000-0005-0000-0000-000025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1000000}"/>
    <cellStyle name="Vírgula 2 2" xfId="2" xr:uid="{00000000-0005-0000-0000-000032000000}"/>
    <cellStyle name="Vírgula 3" xfId="3" xr:uid="{00000000-0005-0000-0000-000033000000}"/>
    <cellStyle name="Vírgula 4" xfId="6" xr:uid="{00000000-0005-0000-0000-000034000000}"/>
  </cellStyles>
  <dxfs count="89"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/>
        <bottom/>
      </border>
    </dxf>
    <dxf>
      <alignment vertical="center" textRotation="0" wrapText="1" indent="0" justifyLastLine="0" shrinkToFit="0" readingOrder="0"/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A2:N52" headerRowCount="0" totalsRowCount="1" headerRowDxfId="88" dataDxfId="87" totalsRowDxfId="86">
  <tableColumns count="14">
    <tableColumn id="1" xr3:uid="{00000000-0010-0000-0000-000001000000}" name="Colunas1" headerRowDxfId="85" dataDxfId="84" totalsRowDxfId="27"/>
    <tableColumn id="2" xr3:uid="{00000000-0010-0000-0000-000002000000}" name="Colunas2" headerRowDxfId="83" dataDxfId="82" totalsRowDxfId="26"/>
    <tableColumn id="3" xr3:uid="{00000000-0010-0000-0000-000003000000}" name="Colunas3" headerRowDxfId="81" totalsRowDxfId="25"/>
    <tableColumn id="4" xr3:uid="{00000000-0010-0000-0000-000004000000}" name="Colunas4" headerRowDxfId="80" dataDxfId="79" totalsRowDxfId="24"/>
    <tableColumn id="5" xr3:uid="{00000000-0010-0000-0000-000005000000}" name="Colunas5" headerRowDxfId="78" dataDxfId="77" totalsRowDxfId="23" dataCellStyle="Vírgula"/>
    <tableColumn id="6" xr3:uid="{00000000-0010-0000-0000-000006000000}" name="Colunas6" headerRowDxfId="76" dataDxfId="75" totalsRowDxfId="22"/>
    <tableColumn id="7" xr3:uid="{00000000-0010-0000-0000-000007000000}" name="Colunas7" headerRowDxfId="74" dataDxfId="73" totalsRowDxfId="21"/>
    <tableColumn id="8" xr3:uid="{00000000-0010-0000-0000-000008000000}" name="Colunas8" headerRowDxfId="72" dataDxfId="71" totalsRowDxfId="20"/>
    <tableColumn id="9" xr3:uid="{00000000-0010-0000-0000-000009000000}" name="Colunas9" headerRowDxfId="70" dataDxfId="69" totalsRowDxfId="19"/>
    <tableColumn id="10" xr3:uid="{00000000-0010-0000-0000-00000A000000}" name="Colunas10" headerRowDxfId="68" dataDxfId="67" totalsRowDxfId="18" dataCellStyle="Vírgula"/>
    <tableColumn id="11" xr3:uid="{00000000-0010-0000-0000-00000B000000}" name="Colunas11" headerRowDxfId="66" dataDxfId="65" totalsRowDxfId="17"/>
    <tableColumn id="12" xr3:uid="{00000000-0010-0000-0000-00000C000000}" name="Colunas12" headerRowDxfId="64" dataDxfId="63" totalsRowDxfId="16"/>
    <tableColumn id="13" xr3:uid="{00000000-0010-0000-0000-00000D000000}" name="Colunas13" headerRowDxfId="62" dataDxfId="61" totalsRowDxfId="15"/>
    <tableColumn id="14" xr3:uid="{00000000-0010-0000-0000-00000E000000}" name="Colunas14" dataDxfId="60" totalsRowDxfId="14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7" displayName="Tabela7" ref="A55:N60" headerRowCount="0" totalsRowCount="1" headerRowDxfId="59" dataDxfId="58" totalsRowDxfId="56" tableBorderDxfId="57">
  <tableColumns count="14">
    <tableColumn id="1" xr3:uid="{00000000-0010-0000-0100-000001000000}" name="Colunas1" headerRowDxfId="55" dataDxfId="54" totalsRowDxfId="13"/>
    <tableColumn id="2" xr3:uid="{00000000-0010-0000-0100-000002000000}" name="Colunas2" headerRowDxfId="53" dataDxfId="52" totalsRowDxfId="12"/>
    <tableColumn id="3" xr3:uid="{00000000-0010-0000-0100-000003000000}" name="Colunas3" headerRowDxfId="51" dataDxfId="50" totalsRowDxfId="11"/>
    <tableColumn id="4" xr3:uid="{00000000-0010-0000-0100-000004000000}" name="Colunas4" headerRowDxfId="49" dataDxfId="48" totalsRowDxfId="10"/>
    <tableColumn id="5" xr3:uid="{00000000-0010-0000-0100-000005000000}" name="Colunas5" headerRowDxfId="47" dataDxfId="46" totalsRowDxfId="9"/>
    <tableColumn id="6" xr3:uid="{00000000-0010-0000-0100-000006000000}" name="Colunas6" headerRowDxfId="45" dataDxfId="44" totalsRowDxfId="8"/>
    <tableColumn id="7" xr3:uid="{00000000-0010-0000-0100-000007000000}" name="Colunas7" headerRowDxfId="43" dataDxfId="42" totalsRowDxfId="7"/>
    <tableColumn id="8" xr3:uid="{00000000-0010-0000-0100-000008000000}" name="Colunas8" headerRowDxfId="41" dataDxfId="40" totalsRowDxfId="6"/>
    <tableColumn id="9" xr3:uid="{00000000-0010-0000-0100-000009000000}" name="Colunas9" headerRowDxfId="39" dataDxfId="38" totalsRowDxfId="5"/>
    <tableColumn id="10" xr3:uid="{00000000-0010-0000-0100-00000A000000}" name="Colunas10" headerRowDxfId="37" dataDxfId="36" totalsRowDxfId="4" dataCellStyle="Vírgula"/>
    <tableColumn id="11" xr3:uid="{00000000-0010-0000-0100-00000B000000}" name="Colunas11" headerRowDxfId="35" dataDxfId="34" totalsRowDxfId="3"/>
    <tableColumn id="12" xr3:uid="{00000000-0010-0000-0100-00000C000000}" name="Colunas12" headerRowDxfId="33" dataDxfId="32" totalsRowDxfId="2"/>
    <tableColumn id="13" xr3:uid="{00000000-0010-0000-0100-00000D000000}" name="Colunas13" headerRowDxfId="31" dataDxfId="30" totalsRowDxfId="1" dataCellStyle="Vírgula"/>
    <tableColumn id="14" xr3:uid="{00000000-0010-0000-0100-00000E000000}" name="Coluna1" headerRowDxfId="29" dataDxfId="28" totalsRowDxfId="0">
      <calculatedColumnFormula>Tabela7[[#This Row],[Colunas2]]=B62</calculatedColumnFormula>
    </tableColumn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showGridLines="0" tabSelected="1" view="pageLayout" zoomScale="90" zoomScaleNormal="85" zoomScalePageLayoutView="90" workbookViewId="0">
      <selection activeCell="N5" sqref="N5"/>
    </sheetView>
  </sheetViews>
  <sheetFormatPr defaultRowHeight="15" x14ac:dyDescent="0.25"/>
  <cols>
    <col min="1" max="1" width="45.85546875" style="38" bestFit="1" customWidth="1"/>
    <col min="2" max="2" width="15.5703125" style="38" bestFit="1" customWidth="1"/>
    <col min="3" max="3" width="15.85546875" style="38" customWidth="1"/>
    <col min="4" max="13" width="15.28515625" style="38" bestFit="1" customWidth="1"/>
    <col min="14" max="14" width="18" style="38" bestFit="1" customWidth="1"/>
    <col min="15" max="15" width="9.140625" style="38"/>
    <col min="16" max="16" width="13.28515625" style="38" bestFit="1" customWidth="1"/>
    <col min="17" max="16384" width="9.140625" style="38"/>
  </cols>
  <sheetData>
    <row r="1" spans="1:14" ht="48.75" customHeight="1" thickBot="1" x14ac:dyDescent="0.3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69"/>
      <c r="L1" s="69"/>
      <c r="M1" s="69"/>
      <c r="N1" s="3"/>
    </row>
    <row r="2" spans="1:14" ht="16.5" thickBot="1" x14ac:dyDescent="0.3">
      <c r="A2" s="7" t="s">
        <v>19</v>
      </c>
      <c r="B2" s="39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23</v>
      </c>
      <c r="H2" s="4" t="s">
        <v>24</v>
      </c>
      <c r="I2" s="4" t="s">
        <v>0</v>
      </c>
      <c r="J2" s="4" t="s">
        <v>1</v>
      </c>
      <c r="K2" s="4" t="s">
        <v>61</v>
      </c>
      <c r="L2" s="4" t="s">
        <v>4</v>
      </c>
      <c r="M2" s="4" t="s">
        <v>5</v>
      </c>
      <c r="N2" s="4" t="s">
        <v>2</v>
      </c>
    </row>
    <row r="3" spans="1:14" ht="16.5" thickBot="1" x14ac:dyDescent="0.3">
      <c r="A3" s="5" t="s">
        <v>11</v>
      </c>
      <c r="B3" s="6">
        <v>827868.71</v>
      </c>
      <c r="C3" s="6">
        <v>953193.56999999937</v>
      </c>
      <c r="D3" s="40">
        <v>1419691.169999999</v>
      </c>
      <c r="E3" s="6">
        <v>1500072.0299999993</v>
      </c>
      <c r="F3" s="6">
        <v>1858526.2899999991</v>
      </c>
      <c r="G3" s="6">
        <v>1710488.0599999987</v>
      </c>
      <c r="H3" s="6">
        <v>1783168.3899999983</v>
      </c>
      <c r="I3" s="6">
        <v>1838921.2199999988</v>
      </c>
      <c r="J3" s="6"/>
      <c r="K3" s="6"/>
      <c r="L3" s="6"/>
      <c r="M3" s="6"/>
      <c r="N3" s="6"/>
    </row>
    <row r="4" spans="1:14" ht="16.5" thickBot="1" x14ac:dyDescent="0.3">
      <c r="A4" s="7" t="s">
        <v>20</v>
      </c>
      <c r="B4" s="6"/>
      <c r="C4" s="6"/>
      <c r="D4" s="6"/>
      <c r="E4" s="6"/>
      <c r="F4" s="6"/>
      <c r="G4" s="6"/>
      <c r="H4" s="6"/>
      <c r="I4" s="22"/>
      <c r="J4" s="22"/>
      <c r="K4" s="6"/>
      <c r="L4" s="6"/>
      <c r="M4" s="6"/>
      <c r="N4" s="8"/>
    </row>
    <row r="5" spans="1:14" ht="32.25" thickBot="1" x14ac:dyDescent="0.3">
      <c r="A5" s="9" t="s">
        <v>37</v>
      </c>
      <c r="B5" s="6">
        <v>3620000</v>
      </c>
      <c r="C5" s="6">
        <v>3620000</v>
      </c>
      <c r="D5" s="6">
        <v>3620000</v>
      </c>
      <c r="E5" s="6">
        <v>3620000</v>
      </c>
      <c r="F5" s="6">
        <v>3620000</v>
      </c>
      <c r="G5" s="6">
        <v>3620000</v>
      </c>
      <c r="H5" s="6">
        <v>3620000</v>
      </c>
      <c r="I5" s="22">
        <v>3620000</v>
      </c>
      <c r="J5" s="22"/>
      <c r="K5" s="6"/>
      <c r="L5" s="6"/>
      <c r="M5" s="6"/>
      <c r="N5" s="8">
        <f>SUM(Tabela2[[#This Row],[Colunas2]:[Colunas13]])</f>
        <v>28960000</v>
      </c>
    </row>
    <row r="6" spans="1:14" ht="16.5" thickBot="1" x14ac:dyDescent="0.3">
      <c r="A6" s="9" t="s">
        <v>62</v>
      </c>
      <c r="B6" s="10"/>
      <c r="C6" s="6"/>
      <c r="D6" s="6"/>
      <c r="E6" s="6"/>
      <c r="F6" s="6"/>
      <c r="G6" s="6"/>
      <c r="H6" s="6"/>
      <c r="I6" s="22"/>
      <c r="J6" s="22"/>
      <c r="K6" s="6"/>
      <c r="L6" s="6"/>
      <c r="M6" s="6"/>
      <c r="N6" s="8"/>
    </row>
    <row r="7" spans="1:14" ht="16.5" thickBot="1" x14ac:dyDescent="0.3">
      <c r="A7" s="9" t="s">
        <v>63</v>
      </c>
      <c r="B7" s="10"/>
      <c r="C7" s="6"/>
      <c r="D7" s="6"/>
      <c r="E7" s="6"/>
      <c r="F7" s="6"/>
      <c r="G7" s="6"/>
      <c r="H7" s="6"/>
      <c r="I7" s="22"/>
      <c r="J7" s="22"/>
      <c r="K7" s="6"/>
      <c r="L7" s="6"/>
      <c r="M7" s="6"/>
      <c r="N7" s="8"/>
    </row>
    <row r="8" spans="1:14" ht="16.5" thickBot="1" x14ac:dyDescent="0.3">
      <c r="A8" s="9" t="s">
        <v>64</v>
      </c>
      <c r="B8" s="10"/>
      <c r="C8" s="6"/>
      <c r="D8" s="6"/>
      <c r="E8" s="6"/>
      <c r="F8" s="6"/>
      <c r="G8" s="6"/>
      <c r="H8" s="6"/>
      <c r="I8" s="22"/>
      <c r="J8" s="22"/>
      <c r="K8" s="6"/>
      <c r="L8" s="6"/>
      <c r="M8" s="6"/>
      <c r="N8" s="8"/>
    </row>
    <row r="9" spans="1:14" ht="16.5" thickBot="1" x14ac:dyDescent="0.3">
      <c r="A9" s="9" t="s">
        <v>65</v>
      </c>
      <c r="B9" s="10"/>
      <c r="C9" s="6"/>
      <c r="D9" s="6"/>
      <c r="E9" s="6"/>
      <c r="F9" s="6"/>
      <c r="G9" s="6"/>
      <c r="H9" s="6"/>
      <c r="I9" s="22"/>
      <c r="J9" s="22"/>
      <c r="K9" s="6"/>
      <c r="L9" s="6"/>
      <c r="M9" s="6"/>
      <c r="N9" s="8">
        <f>SUM(Tabela2[[#This Row],[Colunas2]:[Colunas13]])</f>
        <v>0</v>
      </c>
    </row>
    <row r="10" spans="1:14" ht="16.5" thickBot="1" x14ac:dyDescent="0.3">
      <c r="A10" s="9" t="s">
        <v>12</v>
      </c>
      <c r="B10" s="6">
        <v>16477.8</v>
      </c>
      <c r="C10" s="6">
        <v>16234.25</v>
      </c>
      <c r="D10" s="6">
        <v>25378.03</v>
      </c>
      <c r="E10" s="6">
        <v>20875.509999999998</v>
      </c>
      <c r="F10" s="6">
        <v>26462.579999999998</v>
      </c>
      <c r="G10" s="6">
        <v>26178.1</v>
      </c>
      <c r="H10" s="6">
        <v>25193.83</v>
      </c>
      <c r="I10" s="22">
        <v>27245.93</v>
      </c>
      <c r="J10" s="22"/>
      <c r="K10" s="6"/>
      <c r="L10" s="6"/>
      <c r="M10" s="6"/>
      <c r="N10" s="8">
        <f>SUM(Tabela2[[#This Row],[Colunas2]:[Colunas13]])</f>
        <v>184046.02999999997</v>
      </c>
    </row>
    <row r="11" spans="1:14" ht="16.5" thickBot="1" x14ac:dyDescent="0.3">
      <c r="A11" s="9" t="s">
        <v>66</v>
      </c>
      <c r="B11" s="10"/>
      <c r="C11" s="6"/>
      <c r="D11" s="6"/>
      <c r="E11" s="6"/>
      <c r="F11" s="6"/>
      <c r="G11" s="6"/>
      <c r="H11" s="6"/>
      <c r="I11" s="22"/>
      <c r="J11" s="22"/>
      <c r="K11" s="6"/>
      <c r="L11" s="6"/>
      <c r="M11" s="6"/>
      <c r="N11" s="8"/>
    </row>
    <row r="12" spans="1:14" ht="32.25" thickBot="1" x14ac:dyDescent="0.3">
      <c r="A12" s="9" t="s">
        <v>67</v>
      </c>
      <c r="B12" s="10"/>
      <c r="C12" s="6"/>
      <c r="D12" s="6"/>
      <c r="E12" s="6"/>
      <c r="F12" s="6"/>
      <c r="G12" s="6"/>
      <c r="H12" s="6"/>
      <c r="I12" s="22"/>
      <c r="J12" s="22"/>
      <c r="K12" s="6"/>
      <c r="L12" s="6"/>
      <c r="M12" s="6"/>
      <c r="N12" s="8"/>
    </row>
    <row r="13" spans="1:14" ht="16.5" thickBot="1" x14ac:dyDescent="0.3">
      <c r="A13" s="9" t="s">
        <v>68</v>
      </c>
      <c r="B13" s="10"/>
      <c r="C13" s="6"/>
      <c r="D13" s="6"/>
      <c r="E13" s="6"/>
      <c r="F13" s="6"/>
      <c r="G13" s="6"/>
      <c r="H13" s="6"/>
      <c r="I13" s="22"/>
      <c r="J13" s="22"/>
      <c r="K13" s="6"/>
      <c r="L13" s="6"/>
      <c r="M13" s="6"/>
      <c r="N13" s="8">
        <f>SUM(Tabela2[[#This Row],[Colunas2]:[Colunas13]])</f>
        <v>0</v>
      </c>
    </row>
    <row r="14" spans="1:14" ht="16.5" thickBot="1" x14ac:dyDescent="0.3">
      <c r="A14" s="11" t="s">
        <v>38</v>
      </c>
      <c r="B14" s="10"/>
      <c r="C14" s="6"/>
      <c r="D14" s="6"/>
      <c r="E14" s="6"/>
      <c r="F14" s="6"/>
      <c r="G14" s="6"/>
      <c r="H14" s="6"/>
      <c r="I14" s="22"/>
      <c r="J14" s="22"/>
      <c r="K14" s="6"/>
      <c r="L14" s="6"/>
      <c r="M14" s="6"/>
      <c r="N14" s="8">
        <f>SUM(Tabela2[[#This Row],[Colunas2]:[Colunas13]])</f>
        <v>0</v>
      </c>
    </row>
    <row r="15" spans="1:14" ht="16.5" thickBot="1" x14ac:dyDescent="0.3">
      <c r="A15" s="11" t="s">
        <v>69</v>
      </c>
      <c r="B15" s="10"/>
      <c r="C15" s="6"/>
      <c r="D15" s="6"/>
      <c r="E15" s="6"/>
      <c r="F15" s="6"/>
      <c r="G15" s="6"/>
      <c r="H15" s="6"/>
      <c r="I15" s="22"/>
      <c r="J15" s="22"/>
      <c r="K15" s="6"/>
      <c r="L15" s="6"/>
      <c r="M15" s="6"/>
      <c r="N15" s="8"/>
    </row>
    <row r="16" spans="1:14" ht="16.5" thickBot="1" x14ac:dyDescent="0.3">
      <c r="A16" s="11" t="s">
        <v>70</v>
      </c>
      <c r="B16" s="10"/>
      <c r="C16" s="6"/>
      <c r="D16" s="6"/>
      <c r="E16" s="6"/>
      <c r="F16" s="6"/>
      <c r="G16" s="6"/>
      <c r="H16" s="6"/>
      <c r="I16" s="22"/>
      <c r="J16" s="22"/>
      <c r="K16" s="6"/>
      <c r="L16" s="6"/>
      <c r="M16" s="6"/>
      <c r="N16" s="8"/>
    </row>
    <row r="17" spans="1:14" ht="16.5" thickBot="1" x14ac:dyDescent="0.3">
      <c r="A17" s="11" t="s">
        <v>39</v>
      </c>
      <c r="B17" s="6"/>
      <c r="C17" s="6"/>
      <c r="D17" s="6"/>
      <c r="E17" s="6"/>
      <c r="F17" s="6"/>
      <c r="G17" s="6"/>
      <c r="H17" s="6"/>
      <c r="I17" s="40"/>
      <c r="J17" s="40"/>
      <c r="K17" s="6"/>
      <c r="L17" s="6"/>
      <c r="M17" s="6"/>
      <c r="N17" s="8">
        <f>SUM(Tabela2[[#This Row],[Colunas2]:[Colunas13]])</f>
        <v>0</v>
      </c>
    </row>
    <row r="18" spans="1:14" ht="16.5" thickBot="1" x14ac:dyDescent="0.3">
      <c r="A18" s="7" t="s">
        <v>40</v>
      </c>
      <c r="B18" s="12">
        <v>3636477.8</v>
      </c>
      <c r="C18" s="12">
        <v>3636234.25</v>
      </c>
      <c r="D18" s="12">
        <v>3645378.03</v>
      </c>
      <c r="E18" s="6">
        <v>3640875.51</v>
      </c>
      <c r="F18" s="12">
        <v>3646462.58</v>
      </c>
      <c r="G18" s="12">
        <v>3646178.1</v>
      </c>
      <c r="H18" s="12">
        <v>3645193.83</v>
      </c>
      <c r="I18" s="12">
        <v>3647245.93</v>
      </c>
      <c r="J18" s="12"/>
      <c r="K18" s="12"/>
      <c r="L18" s="12"/>
      <c r="M18" s="12"/>
      <c r="N18" s="8">
        <f>SUM(Tabela2[[#This Row],[Colunas2]:[Colunas13]])</f>
        <v>29144046.030000001</v>
      </c>
    </row>
    <row r="19" spans="1:14" ht="16.5" thickBot="1" x14ac:dyDescent="0.3">
      <c r="A19" s="7" t="s">
        <v>13</v>
      </c>
      <c r="B19" s="8"/>
      <c r="C19" s="8"/>
      <c r="D19" s="8"/>
      <c r="E19" s="6"/>
      <c r="F19" s="8"/>
      <c r="G19" s="8"/>
      <c r="H19" s="8"/>
      <c r="I19" s="8"/>
      <c r="J19" s="8"/>
      <c r="K19" s="8"/>
      <c r="L19" s="8"/>
      <c r="M19" s="8"/>
      <c r="N19" s="8">
        <f>SUM(Tabela2[[#This Row],[Colunas2]:[Colunas13]])</f>
        <v>0</v>
      </c>
    </row>
    <row r="20" spans="1:14" ht="16.5" thickBot="1" x14ac:dyDescent="0.3">
      <c r="A20" s="7" t="s">
        <v>14</v>
      </c>
      <c r="B20" s="41">
        <v>2057337.4899999998</v>
      </c>
      <c r="C20" s="41">
        <v>1777873.76</v>
      </c>
      <c r="D20" s="41">
        <v>1905171.5199999998</v>
      </c>
      <c r="E20" s="6">
        <v>1978650.84</v>
      </c>
      <c r="F20" s="41">
        <v>1920744.2899999998</v>
      </c>
      <c r="G20" s="41">
        <v>1940538.0400000003</v>
      </c>
      <c r="H20" s="41">
        <v>1993845.47</v>
      </c>
      <c r="I20" s="41">
        <v>1935723.6199999999</v>
      </c>
      <c r="J20" s="41"/>
      <c r="K20" s="41"/>
      <c r="L20" s="41"/>
      <c r="M20" s="41"/>
      <c r="N20" s="8">
        <f>SUM(Tabela2[[#This Row],[Colunas2]:[Colunas13]])</f>
        <v>15509885.029999999</v>
      </c>
    </row>
    <row r="21" spans="1:14" ht="16.5" thickBot="1" x14ac:dyDescent="0.3">
      <c r="A21" s="9" t="s">
        <v>30</v>
      </c>
      <c r="B21" s="6">
        <v>1075891.3499999999</v>
      </c>
      <c r="C21" s="6">
        <v>1076379.45</v>
      </c>
      <c r="D21" s="6">
        <v>1184876.6299999997</v>
      </c>
      <c r="E21" s="6">
        <v>1240861.68</v>
      </c>
      <c r="F21" s="6">
        <v>1174891.5500000003</v>
      </c>
      <c r="G21" s="6">
        <v>1134146.5200000003</v>
      </c>
      <c r="H21" s="6">
        <v>1173139.29</v>
      </c>
      <c r="I21" s="6">
        <v>1171822.4199999997</v>
      </c>
      <c r="J21" s="6"/>
      <c r="K21" s="6"/>
      <c r="L21" s="6"/>
      <c r="M21" s="6"/>
      <c r="N21" s="8">
        <f>SUM(Tabela2[[#This Row],[Colunas2]:[Colunas13]])</f>
        <v>9232008.8900000006</v>
      </c>
    </row>
    <row r="22" spans="1:14" ht="16.5" thickBot="1" x14ac:dyDescent="0.3">
      <c r="A22" s="9" t="s">
        <v>32</v>
      </c>
      <c r="B22" s="6">
        <v>58259.74</v>
      </c>
      <c r="C22" s="6">
        <v>57044.770000000004</v>
      </c>
      <c r="D22" s="6">
        <v>58429.1</v>
      </c>
      <c r="E22" s="6">
        <v>60835.8</v>
      </c>
      <c r="F22" s="6">
        <v>59450.700000000004</v>
      </c>
      <c r="G22" s="6">
        <v>58714.21</v>
      </c>
      <c r="H22" s="6">
        <v>61150.53</v>
      </c>
      <c r="I22" s="6">
        <v>60207.560000000005</v>
      </c>
      <c r="J22" s="6"/>
      <c r="K22" s="6"/>
      <c r="L22" s="6"/>
      <c r="M22" s="6"/>
      <c r="N22" s="8">
        <f>SUM(Tabela2[[#This Row],[Colunas2]:[Colunas13]])</f>
        <v>474092.41000000009</v>
      </c>
    </row>
    <row r="23" spans="1:14" ht="16.5" thickBot="1" x14ac:dyDescent="0.3">
      <c r="A23" s="9" t="s">
        <v>41</v>
      </c>
      <c r="B23" s="6">
        <v>5421.01</v>
      </c>
      <c r="C23" s="6">
        <v>600.92999999999995</v>
      </c>
      <c r="D23" s="6">
        <v>877.62</v>
      </c>
      <c r="E23" s="6">
        <v>421.55</v>
      </c>
      <c r="F23" s="6">
        <v>553.15</v>
      </c>
      <c r="G23" s="6">
        <v>8890.75</v>
      </c>
      <c r="H23" s="6">
        <v>10034.15</v>
      </c>
      <c r="I23" s="6">
        <v>8216.3700000000008</v>
      </c>
      <c r="J23" s="6"/>
      <c r="K23" s="6"/>
      <c r="L23" s="6"/>
      <c r="M23" s="6"/>
      <c r="N23" s="8">
        <f>SUM(Tabela2[[#This Row],[Colunas2]:[Colunas13]])</f>
        <v>35015.530000000006</v>
      </c>
    </row>
    <row r="24" spans="1:14" ht="16.5" thickBot="1" x14ac:dyDescent="0.3">
      <c r="A24" s="9" t="s">
        <v>31</v>
      </c>
      <c r="B24" s="6">
        <v>672266.22</v>
      </c>
      <c r="C24" s="6">
        <v>411528.33</v>
      </c>
      <c r="D24" s="6">
        <v>390120.3</v>
      </c>
      <c r="E24" s="6">
        <v>406580.58999999997</v>
      </c>
      <c r="F24" s="6">
        <v>467992.39</v>
      </c>
      <c r="G24" s="6">
        <v>417495.79</v>
      </c>
      <c r="H24" s="6">
        <v>418119.56</v>
      </c>
      <c r="I24" s="6">
        <v>448256.56999999995</v>
      </c>
      <c r="J24" s="6"/>
      <c r="K24" s="6"/>
      <c r="L24" s="6"/>
      <c r="M24" s="6"/>
      <c r="N24" s="8">
        <f>SUM(Tabela2[[#This Row],[Colunas2]:[Colunas13]])</f>
        <v>3632359.75</v>
      </c>
    </row>
    <row r="25" spans="1:14" ht="16.5" thickBot="1" x14ac:dyDescent="0.3">
      <c r="A25" s="9" t="s">
        <v>42</v>
      </c>
      <c r="B25" s="6">
        <v>14287.59</v>
      </c>
      <c r="C25" s="6">
        <v>23427.75</v>
      </c>
      <c r="D25" s="6">
        <v>10741.31</v>
      </c>
      <c r="E25" s="6">
        <v>22568.089999999997</v>
      </c>
      <c r="F25" s="6">
        <v>28255.13</v>
      </c>
      <c r="G25" s="6">
        <v>29464.57</v>
      </c>
      <c r="H25" s="6">
        <v>50443.960000000006</v>
      </c>
      <c r="I25" s="6">
        <v>34912.39</v>
      </c>
      <c r="J25" s="6"/>
      <c r="K25" s="6"/>
      <c r="L25" s="6"/>
      <c r="M25" s="6"/>
      <c r="N25" s="8">
        <f>SUM(Tabela2[[#This Row],[Colunas2]:[Colunas13]])</f>
        <v>214100.79000000004</v>
      </c>
    </row>
    <row r="26" spans="1:14" ht="16.5" thickBot="1" x14ac:dyDescent="0.3">
      <c r="A26" s="9" t="s">
        <v>26</v>
      </c>
      <c r="B26" s="6">
        <v>0</v>
      </c>
      <c r="C26" s="6">
        <v>7999.1</v>
      </c>
      <c r="D26" s="6">
        <v>20659.419999999998</v>
      </c>
      <c r="E26" s="6">
        <v>7807.45</v>
      </c>
      <c r="F26" s="6">
        <v>1749.73</v>
      </c>
      <c r="G26" s="6">
        <v>4594.5300000000007</v>
      </c>
      <c r="H26" s="6">
        <v>5407.74</v>
      </c>
      <c r="I26" s="6">
        <v>0</v>
      </c>
      <c r="J26" s="6"/>
      <c r="K26" s="6"/>
      <c r="L26" s="6"/>
      <c r="M26" s="6"/>
      <c r="N26" s="8">
        <f>SUM(Tabela2[[#This Row],[Colunas2]:[Colunas13]])</f>
        <v>48217.969999999994</v>
      </c>
    </row>
    <row r="27" spans="1:14" ht="16.5" thickBot="1" x14ac:dyDescent="0.3">
      <c r="A27" s="9" t="s">
        <v>27</v>
      </c>
      <c r="B27" s="6">
        <v>122298.62999999999</v>
      </c>
      <c r="C27" s="6">
        <v>92933.74</v>
      </c>
      <c r="D27" s="6">
        <v>117214.24</v>
      </c>
      <c r="E27" s="6">
        <v>123019.51999999999</v>
      </c>
      <c r="F27" s="6">
        <v>64826.380000000005</v>
      </c>
      <c r="G27" s="6">
        <v>165513.87</v>
      </c>
      <c r="H27" s="6">
        <v>152439.5</v>
      </c>
      <c r="I27" s="6">
        <v>87771.35</v>
      </c>
      <c r="J27" s="6"/>
      <c r="K27" s="6"/>
      <c r="L27" s="6"/>
      <c r="M27" s="6"/>
      <c r="N27" s="8">
        <f>SUM(Tabela2[[#This Row],[Colunas2]:[Colunas13]])</f>
        <v>926017.23</v>
      </c>
    </row>
    <row r="28" spans="1:14" ht="16.5" thickBot="1" x14ac:dyDescent="0.3">
      <c r="A28" s="11" t="s">
        <v>43</v>
      </c>
      <c r="B28" s="6">
        <v>108912.95</v>
      </c>
      <c r="C28" s="6">
        <v>107959.69</v>
      </c>
      <c r="D28" s="6">
        <v>122252.89999999998</v>
      </c>
      <c r="E28" s="6">
        <v>116556.16</v>
      </c>
      <c r="F28" s="6">
        <v>123025.26000000001</v>
      </c>
      <c r="G28" s="6">
        <v>121717.79999999999</v>
      </c>
      <c r="H28" s="6">
        <v>123110.73999999999</v>
      </c>
      <c r="I28" s="6">
        <v>124536.96000000001</v>
      </c>
      <c r="J28" s="6"/>
      <c r="K28" s="6"/>
      <c r="L28" s="6"/>
      <c r="M28" s="6"/>
      <c r="N28" s="8">
        <f>SUM(Tabela2[[#This Row],[Colunas2]:[Colunas13]])</f>
        <v>948072.46</v>
      </c>
    </row>
    <row r="29" spans="1:14" ht="16.5" thickBot="1" x14ac:dyDescent="0.3">
      <c r="A29" s="7" t="s">
        <v>28</v>
      </c>
      <c r="B29" s="8">
        <v>672094.51000000024</v>
      </c>
      <c r="C29" s="8">
        <v>649078.68999999994</v>
      </c>
      <c r="D29" s="6">
        <v>824791.01</v>
      </c>
      <c r="E29" s="6">
        <v>537987.92999999993</v>
      </c>
      <c r="F29" s="8">
        <v>692155.3</v>
      </c>
      <c r="G29" s="6">
        <v>722730.70000000007</v>
      </c>
      <c r="H29" s="6">
        <v>836543.95</v>
      </c>
      <c r="I29" s="6">
        <v>910728.06</v>
      </c>
      <c r="J29" s="6"/>
      <c r="K29" s="6"/>
      <c r="L29" s="6"/>
      <c r="M29" s="6"/>
      <c r="N29" s="8">
        <f>SUM(Tabela2[[#This Row],[Colunas2]:[Colunas13]])</f>
        <v>5846110.1500000004</v>
      </c>
    </row>
    <row r="30" spans="1:14" ht="16.5" thickBot="1" x14ac:dyDescent="0.3">
      <c r="A30" s="7" t="s">
        <v>33</v>
      </c>
      <c r="B30" s="8">
        <v>366639.45000000013</v>
      </c>
      <c r="C30" s="8">
        <v>308610.33</v>
      </c>
      <c r="D30" s="6">
        <v>362355.20000000001</v>
      </c>
      <c r="E30" s="6">
        <v>312741.44</v>
      </c>
      <c r="F30" s="8">
        <v>325630.06</v>
      </c>
      <c r="G30" s="6">
        <v>390697.86</v>
      </c>
      <c r="H30" s="6">
        <v>490879.11</v>
      </c>
      <c r="I30" s="6">
        <v>457102.79000000004</v>
      </c>
      <c r="J30" s="6"/>
      <c r="K30" s="6"/>
      <c r="L30" s="6"/>
      <c r="M30" s="6"/>
      <c r="N30" s="8">
        <f>SUM(Tabela2[[#This Row],[Colunas2]:[Colunas13]])</f>
        <v>3014656.24</v>
      </c>
    </row>
    <row r="31" spans="1:14" ht="16.5" thickBot="1" x14ac:dyDescent="0.3">
      <c r="A31" s="9" t="s">
        <v>34</v>
      </c>
      <c r="B31" s="6">
        <v>352615.93000000011</v>
      </c>
      <c r="C31" s="6">
        <v>299992.95</v>
      </c>
      <c r="D31" s="6">
        <v>354973.81</v>
      </c>
      <c r="E31" s="6">
        <v>310138.84000000003</v>
      </c>
      <c r="F31" s="6">
        <v>325395.06</v>
      </c>
      <c r="G31" s="6">
        <v>390697.86</v>
      </c>
      <c r="H31" s="6">
        <v>490879.11</v>
      </c>
      <c r="I31" s="6">
        <v>456046.79000000004</v>
      </c>
      <c r="J31" s="6"/>
      <c r="K31" s="6"/>
      <c r="L31" s="6"/>
      <c r="M31" s="6"/>
      <c r="N31" s="8">
        <f>SUM(Tabela2[[#This Row],[Colunas2]:[Colunas13]])</f>
        <v>2980740.35</v>
      </c>
    </row>
    <row r="32" spans="1:14" ht="16.5" thickBot="1" x14ac:dyDescent="0.3">
      <c r="A32" s="9" t="s">
        <v>35</v>
      </c>
      <c r="B32" s="6">
        <v>14023.52</v>
      </c>
      <c r="C32" s="6">
        <v>8617.3799999999992</v>
      </c>
      <c r="D32" s="6">
        <v>7381.39</v>
      </c>
      <c r="E32" s="6">
        <v>2602.6000000000004</v>
      </c>
      <c r="F32" s="6">
        <v>235</v>
      </c>
      <c r="G32" s="6">
        <v>0</v>
      </c>
      <c r="H32" s="6">
        <v>0</v>
      </c>
      <c r="I32" s="6">
        <v>1056</v>
      </c>
      <c r="J32" s="6"/>
      <c r="K32" s="6"/>
      <c r="L32" s="6"/>
      <c r="M32" s="6"/>
      <c r="N32" s="8">
        <f>SUM(Tabela2[[#This Row],[Colunas2]:[Colunas13]])</f>
        <v>33915.89</v>
      </c>
    </row>
    <row r="33" spans="1:14" ht="16.5" thickBot="1" x14ac:dyDescent="0.3">
      <c r="A33" s="9" t="s">
        <v>36</v>
      </c>
      <c r="B33" s="6">
        <v>305455.06000000006</v>
      </c>
      <c r="C33" s="6">
        <v>340468.36</v>
      </c>
      <c r="D33" s="6">
        <v>462435.81</v>
      </c>
      <c r="E33" s="6">
        <v>225246.49</v>
      </c>
      <c r="F33" s="6">
        <v>366525.24</v>
      </c>
      <c r="G33" s="6">
        <v>332032.84000000008</v>
      </c>
      <c r="H33" s="6">
        <v>345664.84</v>
      </c>
      <c r="I33" s="6">
        <v>453625.27</v>
      </c>
      <c r="J33" s="6"/>
      <c r="K33" s="6"/>
      <c r="L33" s="6"/>
      <c r="M33" s="6"/>
      <c r="N33" s="8">
        <f>SUM(Tabela2[[#This Row],[Colunas2]:[Colunas13]])</f>
        <v>2831453.91</v>
      </c>
    </row>
    <row r="34" spans="1:14" ht="16.5" thickBot="1" x14ac:dyDescent="0.3">
      <c r="A34" s="7" t="s">
        <v>15</v>
      </c>
      <c r="B34" s="8">
        <v>554296.24000000022</v>
      </c>
      <c r="C34" s="8">
        <v>405662.80999999994</v>
      </c>
      <c r="D34" s="6">
        <v>570226.25000000023</v>
      </c>
      <c r="E34" s="6">
        <v>524872.5</v>
      </c>
      <c r="F34" s="8">
        <v>856633.13000000035</v>
      </c>
      <c r="G34" s="6">
        <v>632974.22</v>
      </c>
      <c r="H34" s="6">
        <v>530899.18000000005</v>
      </c>
      <c r="I34" s="6">
        <v>536163.67999999993</v>
      </c>
      <c r="J34" s="6"/>
      <c r="K34" s="6"/>
      <c r="L34" s="6"/>
      <c r="M34" s="6"/>
      <c r="N34" s="8">
        <f>SUM(Tabela2[[#This Row],[Colunas2]:[Colunas13]])</f>
        <v>4611728.0100000007</v>
      </c>
    </row>
    <row r="35" spans="1:14" ht="16.5" thickBot="1" x14ac:dyDescent="0.3">
      <c r="A35" s="9" t="s">
        <v>44</v>
      </c>
      <c r="B35" s="6">
        <v>275798.80000000016</v>
      </c>
      <c r="C35" s="6">
        <v>159832.19999999995</v>
      </c>
      <c r="D35" s="6">
        <v>262141.44000000012</v>
      </c>
      <c r="E35" s="6">
        <v>236787.19000000012</v>
      </c>
      <c r="F35" s="6">
        <v>468808.41000000021</v>
      </c>
      <c r="G35" s="6">
        <v>318530.80000000005</v>
      </c>
      <c r="H35" s="6">
        <v>269178.96000000002</v>
      </c>
      <c r="I35" s="6">
        <v>223882.47999999998</v>
      </c>
      <c r="J35" s="6"/>
      <c r="K35" s="6"/>
      <c r="L35" s="6"/>
      <c r="M35" s="6"/>
      <c r="N35" s="8">
        <f>SUM(Tabela2[[#This Row],[Colunas2]:[Colunas13]])</f>
        <v>2214960.2800000003</v>
      </c>
    </row>
    <row r="36" spans="1:14" ht="16.5" thickBot="1" x14ac:dyDescent="0.3">
      <c r="A36" s="9" t="s">
        <v>45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/>
      <c r="K36" s="6"/>
      <c r="L36" s="6"/>
      <c r="M36" s="6"/>
      <c r="N36" s="8">
        <f>SUM(Tabela2[[#This Row],[Colunas2]:[Colunas13]])</f>
        <v>0</v>
      </c>
    </row>
    <row r="37" spans="1:14" ht="16.5" thickBot="1" x14ac:dyDescent="0.3">
      <c r="A37" s="9" t="s">
        <v>46</v>
      </c>
      <c r="B37" s="6">
        <v>278497.44000000006</v>
      </c>
      <c r="C37" s="6">
        <v>245830.61</v>
      </c>
      <c r="D37" s="6">
        <v>308084.81000000011</v>
      </c>
      <c r="E37" s="6">
        <v>288085.30999999994</v>
      </c>
      <c r="F37" s="6">
        <v>387824.72000000009</v>
      </c>
      <c r="G37" s="6">
        <v>314443.42</v>
      </c>
      <c r="H37" s="6">
        <v>261720.22</v>
      </c>
      <c r="I37" s="6">
        <v>312281.2</v>
      </c>
      <c r="J37" s="6"/>
      <c r="K37" s="6"/>
      <c r="L37" s="6"/>
      <c r="M37" s="6"/>
      <c r="N37" s="8">
        <f>SUM(Tabela2[[#This Row],[Colunas2]:[Colunas13]])</f>
        <v>2396767.73</v>
      </c>
    </row>
    <row r="38" spans="1:14" s="42" customFormat="1" ht="16.5" thickBot="1" x14ac:dyDescent="0.3">
      <c r="A38" s="7" t="s">
        <v>47</v>
      </c>
      <c r="B38" s="8">
        <v>4500</v>
      </c>
      <c r="C38" s="8">
        <v>117311.26000000002</v>
      </c>
      <c r="D38" s="8">
        <v>37794.839999999997</v>
      </c>
      <c r="E38" s="6">
        <v>800</v>
      </c>
      <c r="F38" s="8">
        <v>55409.79</v>
      </c>
      <c r="G38" s="8">
        <v>6124.75</v>
      </c>
      <c r="H38" s="8">
        <v>-44042.54</v>
      </c>
      <c r="I38" s="8">
        <v>4587.87</v>
      </c>
      <c r="J38" s="8"/>
      <c r="K38" s="8"/>
      <c r="L38" s="8"/>
      <c r="M38" s="8"/>
      <c r="N38" s="8">
        <f>SUM(Tabela2[[#This Row],[Colunas2]:[Colunas13]])</f>
        <v>182485.97000000003</v>
      </c>
    </row>
    <row r="39" spans="1:14" ht="16.5" thickBot="1" x14ac:dyDescent="0.3">
      <c r="A39" s="9" t="s">
        <v>48</v>
      </c>
      <c r="B39" s="6">
        <v>4500</v>
      </c>
      <c r="C39" s="6">
        <v>117311.26000000002</v>
      </c>
      <c r="D39" s="6">
        <v>37794.839999999997</v>
      </c>
      <c r="E39" s="6">
        <v>800</v>
      </c>
      <c r="F39" s="6">
        <v>55409.79</v>
      </c>
      <c r="G39" s="6">
        <v>6124.75</v>
      </c>
      <c r="H39" s="6">
        <v>-44042.54</v>
      </c>
      <c r="I39" s="6">
        <v>4587.87</v>
      </c>
      <c r="J39" s="6"/>
      <c r="K39" s="6"/>
      <c r="L39" s="6"/>
      <c r="M39" s="6"/>
      <c r="N39" s="8">
        <f>SUM(Tabela2[[#This Row],[Colunas2]:[Colunas13]])</f>
        <v>182485.97000000003</v>
      </c>
    </row>
    <row r="40" spans="1:14" ht="16.5" thickBot="1" x14ac:dyDescent="0.3">
      <c r="A40" s="9" t="s">
        <v>49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/>
      <c r="K40" s="6"/>
      <c r="L40" s="6"/>
      <c r="M40" s="6"/>
      <c r="N40" s="8">
        <f>SUM(Tabela2[[#This Row],[Colunas2]:[Colunas13]])</f>
        <v>0</v>
      </c>
    </row>
    <row r="41" spans="1:14" ht="16.5" thickBot="1" x14ac:dyDescent="0.3">
      <c r="A41" s="9" t="s">
        <v>50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/>
      <c r="K41" s="6"/>
      <c r="L41" s="6"/>
      <c r="M41" s="6"/>
      <c r="N41" s="8">
        <f>SUM(Tabela2[[#This Row],[Colunas2]:[Colunas13]])</f>
        <v>0</v>
      </c>
    </row>
    <row r="42" spans="1:14" ht="16.5" thickBot="1" x14ac:dyDescent="0.3">
      <c r="A42" s="9" t="s">
        <v>51</v>
      </c>
      <c r="B42" s="6">
        <v>122040.09000000001</v>
      </c>
      <c r="C42" s="6">
        <v>112439.77000000002</v>
      </c>
      <c r="D42" s="6">
        <v>129937.69999999998</v>
      </c>
      <c r="E42" s="6">
        <v>143769.08000000002</v>
      </c>
      <c r="F42" s="6">
        <v>141217.89999999997</v>
      </c>
      <c r="G42" s="6">
        <v>117276.9</v>
      </c>
      <c r="H42" s="6">
        <v>111947.28</v>
      </c>
      <c r="I42" s="6">
        <v>119959.68000000001</v>
      </c>
      <c r="J42" s="6"/>
      <c r="K42" s="6"/>
      <c r="L42" s="6"/>
      <c r="M42" s="6"/>
      <c r="N42" s="8">
        <f>SUM(Tabela2[[#This Row],[Colunas2]:[Colunas13]])</f>
        <v>998588.40000000014</v>
      </c>
    </row>
    <row r="43" spans="1:14" ht="16.5" thickBot="1" x14ac:dyDescent="0.3">
      <c r="A43" s="9" t="s">
        <v>52</v>
      </c>
      <c r="B43" s="6">
        <v>155.22999999999999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/>
      <c r="K43" s="6"/>
      <c r="L43" s="6"/>
      <c r="M43" s="6"/>
      <c r="N43" s="8">
        <f>SUM(Tabela2[[#This Row],[Colunas2]:[Colunas13]])</f>
        <v>155.22999999999999</v>
      </c>
    </row>
    <row r="44" spans="1:14" ht="16.5" thickBot="1" x14ac:dyDescent="0.3">
      <c r="A44" s="11" t="s">
        <v>18</v>
      </c>
      <c r="B44" s="6">
        <v>687.72000000000014</v>
      </c>
      <c r="C44" s="6">
        <v>569.08000000000015</v>
      </c>
      <c r="D44" s="6">
        <v>612.00000000000011</v>
      </c>
      <c r="E44" s="6">
        <v>681.70000000000016</v>
      </c>
      <c r="F44" s="6">
        <v>1076.1000000000001</v>
      </c>
      <c r="G44" s="6">
        <v>652.80000000000018</v>
      </c>
      <c r="H44" s="6">
        <v>610.5200000000001</v>
      </c>
      <c r="I44" s="6">
        <v>661.3000000000003</v>
      </c>
      <c r="J44" s="6"/>
      <c r="K44" s="6"/>
      <c r="L44" s="6"/>
      <c r="M44" s="6"/>
      <c r="N44" s="8">
        <f>SUM(Tabela2[[#This Row],[Colunas2]:[Colunas13]])</f>
        <v>5551.2200000000012</v>
      </c>
    </row>
    <row r="45" spans="1:14" ht="16.5" thickBot="1" x14ac:dyDescent="0.3">
      <c r="A45" s="11" t="s">
        <v>16</v>
      </c>
      <c r="B45" s="6">
        <v>1075.9299999999998</v>
      </c>
      <c r="C45" s="6">
        <v>6543.91</v>
      </c>
      <c r="D45" s="6">
        <v>900.29</v>
      </c>
      <c r="E45" s="6">
        <v>20635.949999999997</v>
      </c>
      <c r="F45" s="6">
        <v>18140.32</v>
      </c>
      <c r="G45" s="6">
        <v>11313.97</v>
      </c>
      <c r="H45" s="6">
        <v>900.29</v>
      </c>
      <c r="I45" s="6">
        <v>43.91</v>
      </c>
      <c r="J45" s="6"/>
      <c r="K45" s="6"/>
      <c r="L45" s="6"/>
      <c r="M45" s="6"/>
      <c r="N45" s="8">
        <f>SUM(Tabela2[[#This Row],[Colunas2]:[Colunas13]])</f>
        <v>59554.57</v>
      </c>
    </row>
    <row r="46" spans="1:14" ht="16.5" thickBot="1" x14ac:dyDescent="0.3">
      <c r="A46" s="11" t="s">
        <v>17</v>
      </c>
      <c r="B46" s="6">
        <v>0</v>
      </c>
      <c r="C46" s="6">
        <v>0</v>
      </c>
      <c r="D46" s="6">
        <v>0</v>
      </c>
      <c r="E46" s="6">
        <v>0</v>
      </c>
      <c r="F46" s="6">
        <v>22373.56</v>
      </c>
      <c r="G46" s="6">
        <v>57384.639999999999</v>
      </c>
      <c r="H46" s="6">
        <v>50830</v>
      </c>
      <c r="I46" s="6">
        <v>183829.51</v>
      </c>
      <c r="J46" s="6"/>
      <c r="K46" s="6"/>
      <c r="L46" s="6"/>
      <c r="M46" s="6"/>
      <c r="N46" s="8">
        <f>SUM(Tabela2[[#This Row],[Colunas2]:[Colunas13]])</f>
        <v>314417.71000000002</v>
      </c>
    </row>
    <row r="47" spans="1:14" ht="16.5" thickBot="1" x14ac:dyDescent="0.3">
      <c r="A47" s="11" t="s">
        <v>53</v>
      </c>
      <c r="B47" s="6">
        <v>98965.73000000001</v>
      </c>
      <c r="C47" s="6">
        <v>100257.37000000001</v>
      </c>
      <c r="D47" s="6">
        <v>95563.560000000012</v>
      </c>
      <c r="E47" s="6">
        <v>75023.25</v>
      </c>
      <c r="F47" s="6">
        <v>86750.42</v>
      </c>
      <c r="G47" s="6">
        <v>84501.749999999985</v>
      </c>
      <c r="H47" s="6">
        <v>107906.85</v>
      </c>
      <c r="I47" s="6">
        <v>91717.680000000008</v>
      </c>
      <c r="J47" s="6"/>
      <c r="K47" s="6"/>
      <c r="L47" s="6"/>
      <c r="M47" s="6"/>
      <c r="N47" s="8">
        <f>SUM(Tabela2[[#This Row],[Colunas2]:[Colunas13]])</f>
        <v>740686.61</v>
      </c>
    </row>
    <row r="48" spans="1:14" ht="16.5" thickBot="1" x14ac:dyDescent="0.3">
      <c r="A48" s="11" t="s">
        <v>54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/>
      <c r="K48" s="6"/>
      <c r="L48" s="6"/>
      <c r="M48" s="6"/>
      <c r="N48" s="8">
        <f>SUM(Tabela2[[#This Row],[Colunas2]:[Colunas13]])</f>
        <v>0</v>
      </c>
    </row>
    <row r="49" spans="1:16" ht="16.5" thickBot="1" x14ac:dyDescent="0.3">
      <c r="A49" s="7" t="s">
        <v>55</v>
      </c>
      <c r="B49" s="12">
        <v>3511152.9400000004</v>
      </c>
      <c r="C49" s="12">
        <v>3169736.6500000004</v>
      </c>
      <c r="D49" s="12">
        <v>3564997.17</v>
      </c>
      <c r="E49" s="6">
        <v>3282421.25</v>
      </c>
      <c r="F49" s="12">
        <v>3794500.8100000005</v>
      </c>
      <c r="G49" s="12">
        <v>3573497.77</v>
      </c>
      <c r="H49" s="12">
        <v>3589441</v>
      </c>
      <c r="I49" s="12">
        <v>3783415.3099999996</v>
      </c>
      <c r="J49" s="12"/>
      <c r="K49" s="12"/>
      <c r="L49" s="12"/>
      <c r="M49" s="12"/>
      <c r="N49" s="8">
        <f>SUM(Tabela2[[#This Row],[Colunas2]:[Colunas13]])</f>
        <v>28269162.899999999</v>
      </c>
    </row>
    <row r="50" spans="1:16" ht="16.5" thickBot="1" x14ac:dyDescent="0.3">
      <c r="A50" s="7" t="s">
        <v>56</v>
      </c>
      <c r="B50" s="8">
        <v>125324.8599999994</v>
      </c>
      <c r="C50" s="8">
        <v>466497.59999999963</v>
      </c>
      <c r="D50" s="8">
        <v>80380.85999999987</v>
      </c>
      <c r="E50" s="6">
        <v>358454.25999999978</v>
      </c>
      <c r="F50" s="8">
        <v>-148038.23000000045</v>
      </c>
      <c r="G50" s="8">
        <v>72680.330000000075</v>
      </c>
      <c r="H50" s="8">
        <v>55752.830000000075</v>
      </c>
      <c r="I50" s="8">
        <v>-136169.37999999942</v>
      </c>
      <c r="J50" s="8"/>
      <c r="K50" s="8"/>
      <c r="L50" s="8"/>
      <c r="M50" s="8"/>
      <c r="N50" s="8">
        <f>SUM(Tabela2[[#This Row],[Colunas2]:[Colunas13]])</f>
        <v>874883.12999999896</v>
      </c>
    </row>
    <row r="51" spans="1:16" ht="32.25" thickBot="1" x14ac:dyDescent="0.3">
      <c r="A51" s="7" t="s">
        <v>57</v>
      </c>
      <c r="B51" s="8">
        <v>953193.56999999937</v>
      </c>
      <c r="C51" s="8">
        <v>1419691.169999999</v>
      </c>
      <c r="D51" s="8">
        <v>1500072.0299999993</v>
      </c>
      <c r="E51" s="6">
        <v>1858526.2899999991</v>
      </c>
      <c r="F51" s="8">
        <v>1710488.0599999987</v>
      </c>
      <c r="G51" s="8">
        <v>1783168.3899999983</v>
      </c>
      <c r="H51" s="8">
        <v>1838921.2199999988</v>
      </c>
      <c r="I51" s="8">
        <v>1702751.8399999989</v>
      </c>
      <c r="J51" s="8"/>
      <c r="K51" s="8"/>
      <c r="L51" s="8"/>
      <c r="M51" s="13"/>
      <c r="N51" s="13"/>
      <c r="P51" s="43"/>
    </row>
    <row r="52" spans="1:16" ht="15.75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</row>
    <row r="53" spans="1:16" ht="16.5" thickBot="1" x14ac:dyDescent="0.3">
      <c r="B53" s="43"/>
      <c r="C53" s="44"/>
      <c r="D53" s="45"/>
      <c r="E53" s="45"/>
      <c r="F53" s="17"/>
      <c r="G53" s="17"/>
      <c r="H53" s="17"/>
      <c r="I53" s="46"/>
      <c r="J53" s="46"/>
      <c r="K53" s="46"/>
      <c r="L53" s="46"/>
      <c r="M53" s="17"/>
      <c r="N53" s="17"/>
    </row>
    <row r="54" spans="1:16" ht="16.5" thickBot="1" x14ac:dyDescent="0.3">
      <c r="A54" s="1" t="s">
        <v>58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17"/>
    </row>
    <row r="55" spans="1:16" ht="16.5" thickBot="1" x14ac:dyDescent="0.3">
      <c r="A55" s="18" t="s">
        <v>19</v>
      </c>
      <c r="B55" s="4" t="s">
        <v>6</v>
      </c>
      <c r="C55" s="4" t="s">
        <v>7</v>
      </c>
      <c r="D55" s="4" t="s">
        <v>8</v>
      </c>
      <c r="E55" s="4" t="s">
        <v>9</v>
      </c>
      <c r="F55" s="4" t="s">
        <v>10</v>
      </c>
      <c r="G55" s="4" t="s">
        <v>23</v>
      </c>
      <c r="H55" s="4" t="s">
        <v>24</v>
      </c>
      <c r="I55" s="4" t="s">
        <v>0</v>
      </c>
      <c r="J55" s="19" t="s">
        <v>1</v>
      </c>
      <c r="K55" s="4" t="s">
        <v>3</v>
      </c>
      <c r="L55" s="4" t="s">
        <v>4</v>
      </c>
      <c r="M55" s="20" t="s">
        <v>5</v>
      </c>
      <c r="N55" s="21"/>
    </row>
    <row r="56" spans="1:16" ht="16.5" thickBot="1" x14ac:dyDescent="0.3">
      <c r="A56" s="9" t="s">
        <v>21</v>
      </c>
      <c r="B56" s="22">
        <v>1000</v>
      </c>
      <c r="C56" s="60">
        <v>1000</v>
      </c>
      <c r="D56" s="62">
        <v>1000</v>
      </c>
      <c r="E56" s="63">
        <v>955.8</v>
      </c>
      <c r="F56" s="63">
        <v>1000</v>
      </c>
      <c r="G56" s="6">
        <v>1000</v>
      </c>
      <c r="H56" s="6">
        <v>1000</v>
      </c>
      <c r="I56" s="23">
        <v>998.3</v>
      </c>
      <c r="J56" s="6"/>
      <c r="K56" s="23"/>
      <c r="L56" s="23"/>
      <c r="M56" s="56"/>
      <c r="N56" s="18"/>
      <c r="P56" s="43"/>
    </row>
    <row r="57" spans="1:16" ht="16.5" thickBot="1" x14ac:dyDescent="0.3">
      <c r="A57" s="9" t="s">
        <v>22</v>
      </c>
      <c r="B57" s="22">
        <v>951193.57</v>
      </c>
      <c r="C57" s="60">
        <f>1166385.88+251305.29</f>
        <v>1417691.17</v>
      </c>
      <c r="D57" s="63">
        <f>1243973.98+254098.05</f>
        <v>1498072.03</v>
      </c>
      <c r="E57" s="63">
        <f>1600258.5+256311.99</f>
        <v>1856570.49</v>
      </c>
      <c r="F57" s="63">
        <f>1471898.65+236589.41</f>
        <v>1708488.0599999998</v>
      </c>
      <c r="G57" s="6">
        <v>1781168.39</v>
      </c>
      <c r="H57" s="6">
        <v>1836921.22</v>
      </c>
      <c r="I57" s="6">
        <v>1700753.54</v>
      </c>
      <c r="J57" s="6"/>
      <c r="K57" s="6"/>
      <c r="L57" s="23"/>
      <c r="M57" s="57"/>
      <c r="N57" s="18"/>
      <c r="P57" s="43"/>
    </row>
    <row r="58" spans="1:16" ht="16.5" thickBot="1" x14ac:dyDescent="0.3">
      <c r="A58" s="9" t="s">
        <v>59</v>
      </c>
      <c r="B58" s="24">
        <v>1000</v>
      </c>
      <c r="C58" s="61">
        <v>1000</v>
      </c>
      <c r="D58" s="64">
        <v>1000</v>
      </c>
      <c r="E58" s="64">
        <v>1000</v>
      </c>
      <c r="F58" s="64">
        <v>1000</v>
      </c>
      <c r="G58" s="47">
        <v>1000</v>
      </c>
      <c r="H58" s="6">
        <v>1000</v>
      </c>
      <c r="I58" s="6">
        <v>1000</v>
      </c>
      <c r="J58" s="6"/>
      <c r="K58" s="6"/>
      <c r="L58" s="6"/>
      <c r="M58" s="57"/>
      <c r="N58" s="18"/>
      <c r="P58" s="43"/>
    </row>
    <row r="59" spans="1:16" ht="16.5" thickBot="1" x14ac:dyDescent="0.3">
      <c r="A59" s="18" t="s">
        <v>2</v>
      </c>
      <c r="B59" s="48">
        <f>B56+B57+B58</f>
        <v>953193.57</v>
      </c>
      <c r="C59" s="48">
        <f t="shared" ref="C59:M59" si="0">C56+C57+C58</f>
        <v>1419691.17</v>
      </c>
      <c r="D59" s="48">
        <f t="shared" si="0"/>
        <v>1500072.03</v>
      </c>
      <c r="E59" s="48">
        <f t="shared" si="0"/>
        <v>1858526.29</v>
      </c>
      <c r="F59" s="48">
        <f t="shared" si="0"/>
        <v>1710488.0599999998</v>
      </c>
      <c r="G59" s="48">
        <f>G56+G57+G58</f>
        <v>1783168.39</v>
      </c>
      <c r="H59" s="48">
        <v>1838921.22</v>
      </c>
      <c r="I59" s="48">
        <v>1702751.84</v>
      </c>
      <c r="J59" s="48">
        <f t="shared" si="0"/>
        <v>0</v>
      </c>
      <c r="K59" s="48">
        <f t="shared" si="0"/>
        <v>0</v>
      </c>
      <c r="L59" s="48">
        <f t="shared" si="0"/>
        <v>0</v>
      </c>
      <c r="M59" s="49">
        <f t="shared" si="0"/>
        <v>0</v>
      </c>
      <c r="N59" s="25"/>
    </row>
    <row r="60" spans="1:16" ht="16.5" thickBot="1" x14ac:dyDescent="0.3">
      <c r="A60" s="26"/>
      <c r="B60" s="27"/>
      <c r="C60" s="27"/>
      <c r="D60" s="27"/>
      <c r="E60" s="26"/>
      <c r="F60" s="27"/>
      <c r="G60" s="26"/>
      <c r="H60" s="27"/>
      <c r="I60" s="26"/>
      <c r="J60" s="27"/>
      <c r="K60" s="27"/>
      <c r="L60" s="26"/>
      <c r="M60" s="28"/>
    </row>
    <row r="61" spans="1:16" ht="16.5" thickBot="1" x14ac:dyDescent="0.3">
      <c r="A61" s="1" t="s">
        <v>60</v>
      </c>
      <c r="B61" s="2"/>
      <c r="C61" s="2"/>
      <c r="D61" s="2"/>
      <c r="E61" s="2"/>
      <c r="F61" s="2"/>
      <c r="G61" s="2"/>
      <c r="H61" s="2"/>
      <c r="I61" s="2"/>
      <c r="J61" s="29"/>
      <c r="K61" s="2"/>
      <c r="L61" s="2"/>
      <c r="M61" s="3"/>
      <c r="N61" s="50"/>
    </row>
    <row r="62" spans="1:16" ht="16.5" thickBot="1" x14ac:dyDescent="0.3">
      <c r="A62" s="30" t="s">
        <v>19</v>
      </c>
      <c r="B62" s="19" t="s">
        <v>6</v>
      </c>
      <c r="C62" s="32" t="s">
        <v>7</v>
      </c>
      <c r="D62" s="19" t="s">
        <v>8</v>
      </c>
      <c r="E62" s="32" t="s">
        <v>9</v>
      </c>
      <c r="F62" s="19" t="s">
        <v>10</v>
      </c>
      <c r="G62" s="32" t="s">
        <v>23</v>
      </c>
      <c r="H62" s="19" t="s">
        <v>24</v>
      </c>
      <c r="I62" s="32" t="s">
        <v>0</v>
      </c>
      <c r="J62" s="19" t="s">
        <v>1</v>
      </c>
      <c r="K62" s="32" t="s">
        <v>3</v>
      </c>
      <c r="L62" s="33" t="s">
        <v>4</v>
      </c>
      <c r="M62" s="32" t="s">
        <v>5</v>
      </c>
      <c r="N62" s="50"/>
    </row>
    <row r="63" spans="1:16" ht="16.5" thickBot="1" x14ac:dyDescent="0.3">
      <c r="A63" s="30" t="s">
        <v>17</v>
      </c>
      <c r="B63" s="34">
        <v>249138.83</v>
      </c>
      <c r="C63" s="59">
        <v>251305.29</v>
      </c>
      <c r="D63" s="65">
        <v>254098.05</v>
      </c>
      <c r="E63" s="67">
        <v>256311.99</v>
      </c>
      <c r="F63" s="63">
        <v>236589.41</v>
      </c>
      <c r="G63" s="36">
        <v>238990.23</v>
      </c>
      <c r="H63" s="35">
        <v>218265.11</v>
      </c>
      <c r="I63" s="36">
        <v>39008.43</v>
      </c>
      <c r="J63" s="35"/>
      <c r="K63" s="36"/>
      <c r="L63" s="34"/>
      <c r="M63" s="58"/>
      <c r="N63" s="51"/>
    </row>
    <row r="64" spans="1:16" ht="16.5" thickBot="1" x14ac:dyDescent="0.3">
      <c r="A64" s="30" t="s">
        <v>29</v>
      </c>
      <c r="B64" s="34">
        <v>704054.74</v>
      </c>
      <c r="C64" s="59">
        <f>1166385.88+2000</f>
        <v>1168385.8799999999</v>
      </c>
      <c r="D64" s="66">
        <f>1000+1243973.98+1000</f>
        <v>1245973.98</v>
      </c>
      <c r="E64" s="68">
        <f>955.8+1600258.5+1000</f>
        <v>1602214.3</v>
      </c>
      <c r="F64" s="63">
        <f>1000+1471898.65+1000</f>
        <v>1473898.65</v>
      </c>
      <c r="G64" s="36">
        <v>1544178.16</v>
      </c>
      <c r="H64" s="35">
        <v>1620656.11</v>
      </c>
      <c r="I64" s="36">
        <v>1663743.4100000001</v>
      </c>
      <c r="J64" s="35"/>
      <c r="K64" s="36"/>
      <c r="L64" s="34"/>
      <c r="M64" s="59"/>
      <c r="N64" s="50"/>
    </row>
    <row r="65" spans="1:14" ht="16.5" thickBot="1" x14ac:dyDescent="0.3">
      <c r="A65" s="31" t="s">
        <v>2</v>
      </c>
      <c r="B65" s="52">
        <f>B63+B64</f>
        <v>953193.57</v>
      </c>
      <c r="C65" s="53">
        <f>C63+C64</f>
        <v>1419691.17</v>
      </c>
      <c r="D65" s="52">
        <f>D63+D64</f>
        <v>1500072.03</v>
      </c>
      <c r="E65" s="37">
        <f t="shared" ref="E65:M65" si="1">E63+E64</f>
        <v>1858526.29</v>
      </c>
      <c r="F65" s="54">
        <f t="shared" si="1"/>
        <v>1710488.0599999998</v>
      </c>
      <c r="G65" s="53">
        <f>G63+G64</f>
        <v>1783168.39</v>
      </c>
      <c r="H65" s="52">
        <v>1838921.2200000002</v>
      </c>
      <c r="I65" s="53">
        <v>1702751.84</v>
      </c>
      <c r="J65" s="52">
        <f t="shared" si="1"/>
        <v>0</v>
      </c>
      <c r="K65" s="53">
        <f t="shared" si="1"/>
        <v>0</v>
      </c>
      <c r="L65" s="52">
        <f t="shared" si="1"/>
        <v>0</v>
      </c>
      <c r="M65" s="37">
        <f t="shared" si="1"/>
        <v>0</v>
      </c>
      <c r="N65" s="55"/>
    </row>
  </sheetData>
  <mergeCells count="1">
    <mergeCell ref="K1:M1"/>
  </mergeCells>
  <pageMargins left="0.19685039370078741" right="0.19685039370078741" top="0.94652777777777775" bottom="0.94652777777777775" header="0.19685039370078741" footer="0.31496062992125984"/>
  <pageSetup paperSize="9" scale="58" fitToHeight="0" orientation="landscape" r:id="rId1"/>
  <headerFooter>
    <oddHeader>&amp;L&amp;G&amp;C&amp;"-,Negrito"&amp;14RELATÓRIO - GESTÃO EM SAÚDE
RELATÓRIO - DEMONSTRATIVO DO FLUXO DE CAIXA
HOSPITAL ESTADUAL DE RIBEIRÃO PRETO - HERP - PERÍODO: 2023
&amp;R&amp;G       .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2022-12-08T13:59:54Z</cp:lastPrinted>
  <dcterms:created xsi:type="dcterms:W3CDTF">2008-07-21T21:08:00Z</dcterms:created>
  <dcterms:modified xsi:type="dcterms:W3CDTF">2023-09-11T17:36:42Z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