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 com a Secretaria Estadual de Saúde\01. HERP\04. Repasses e Despesas\2023\"/>
    </mc:Choice>
  </mc:AlternateContent>
  <bookViews>
    <workbookView xWindow="0" yWindow="0" windowWidth="28800" windowHeight="1233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M57" i="35" l="1"/>
  <c r="L57" i="35"/>
  <c r="K57" i="35"/>
  <c r="J57" i="35"/>
  <c r="I57" i="35"/>
  <c r="H57" i="35"/>
  <c r="G57" i="35"/>
  <c r="F57" i="35"/>
  <c r="E57" i="35"/>
  <c r="D57" i="35"/>
  <c r="C57" i="35"/>
  <c r="B57" i="35"/>
  <c r="N57" i="35" s="1"/>
  <c r="N6" i="35" l="1"/>
  <c r="I69" i="35" l="1"/>
  <c r="I62" i="35"/>
  <c r="F69" i="35" l="1"/>
  <c r="F62" i="35"/>
  <c r="E69" i="35" l="1"/>
  <c r="E62" i="35"/>
  <c r="D69" i="35" l="1"/>
  <c r="D62" i="35"/>
  <c r="C69" i="35" l="1"/>
  <c r="C62" i="35"/>
  <c r="N9" i="35" l="1"/>
  <c r="N10" i="35"/>
  <c r="N13" i="35"/>
  <c r="N14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" i="35"/>
  <c r="F70" i="35" l="1"/>
  <c r="B70" i="35"/>
  <c r="G70" i="35" l="1"/>
  <c r="G64" i="35"/>
  <c r="C64" i="35" l="1"/>
  <c r="D64" i="35"/>
  <c r="E64" i="35"/>
  <c r="F64" i="35"/>
  <c r="H64" i="35"/>
  <c r="I64" i="35"/>
  <c r="J64" i="35"/>
  <c r="K64" i="35"/>
  <c r="L64" i="35"/>
  <c r="M64" i="35"/>
  <c r="B64" i="35"/>
  <c r="C70" i="35" l="1"/>
  <c r="M70" i="35" l="1"/>
  <c r="L70" i="35"/>
  <c r="K70" i="35"/>
  <c r="J70" i="35"/>
  <c r="I70" i="35"/>
  <c r="H70" i="35"/>
  <c r="E70" i="35"/>
  <c r="D70" i="35"/>
</calcChain>
</file>

<file path=xl/sharedStrings.xml><?xml version="1.0" encoding="utf-8"?>
<sst xmlns="http://schemas.openxmlformats.org/spreadsheetml/2006/main" count="116" uniqueCount="75">
  <si>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</si>
  <si>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</si>
  <si>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</si>
  <si>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</si>
  <si>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</si>
  <si>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</si>
  <si>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</si>
  <si>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</si>
  <si>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</si>
  <si>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</si>
  <si>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</si>
  <si>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</si>
  <si>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</si>
  <si>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</si>
  <si>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</si>
  <si>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</si>
  <si>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</si>
  <si>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</si>
  <si>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</si>
  <si>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</si>
  <si>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</si>
  <si>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</si>
  <si>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</si>
  <si>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</si>
  <si>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</si>
  <si>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</si>
  <si>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</si>
  <si>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</si>
  <si>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</si>
  <si>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</si>
  <si>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</si>
  <si>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</si>
  <si>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</si>
  <si>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</si>
  <si>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</si>
  <si>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</si>
  <si>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</si>
  <si>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</si>
  <si>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</si>
  <si>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Demais Receitas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</si>
  <si>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</si>
  <si>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</si>
  <si>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</si>
  <si>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</si>
  <si>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</si>
  <si>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</si>
  <si>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</si>
  <si>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</si>
  <si>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</si>
  <si>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</si>
  <si>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</si>
  <si>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</si>
  <si>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</si>
  <si>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</si>
  <si>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</si>
  <si>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</si>
  <si>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</si>
  <si>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</si>
  <si>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</si>
  <si>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</si>
  <si>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</si>
  <si>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</si>
  <si>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</si>
  <si>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</si>
  <si>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</si>
  <si>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</si>
  <si>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</si>
  <si>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</si>
  <si>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</si>
  <si>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</si>
  <si>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</si>
  <si>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 712 - Piso de Enfermagem (Recurso do Ministério da Saúde) - DFC </t>
  </si>
  <si>
    <t>Repasse de recursos do Ministério da Saúde</t>
  </si>
  <si>
    <t>Despesa de recursos do Ministério da Saúde</t>
  </si>
  <si>
    <t>Saldo do mês (Receitas -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</si>
</sst>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</cellStyleXfs>
  <cellXfs count="96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2" fillId="0" borderId="2" xfId="7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7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 wrapText="1"/>
    </xf>
    <xf numFmtId="43" fontId="3" fillId="0" borderId="19" xfId="7" applyFont="1" applyBorder="1" applyAlignment="1">
      <alignment vertical="center" wrapText="1"/>
    </xf>
    <xf numFmtId="43" fontId="21" fillId="0" borderId="2" xfId="7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3" fillId="0" borderId="2" xfId="7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7" applyNumberFormat="1" applyFont="1" applyBorder="1" applyAlignment="1">
      <alignment vertical="center" wrapText="1"/>
    </xf>
    <xf numFmtId="43" fontId="2" fillId="0" borderId="2" xfId="7" applyFont="1" applyFill="1" applyBorder="1" applyAlignment="1">
      <alignment vertical="center" wrapText="1"/>
    </xf>
    <xf numFmtId="43" fontId="2" fillId="0" borderId="2" xfId="7" applyFont="1" applyBorder="1" applyAlignment="1">
      <alignment horizontal="right" vertical="center" wrapText="1"/>
    </xf>
    <xf numFmtId="43" fontId="2" fillId="0" borderId="20" xfId="7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3" fillId="2" borderId="6" xfId="7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3" fontId="3" fillId="0" borderId="2" xfId="7" applyNumberFormat="1" applyFont="1" applyBorder="1" applyAlignment="1">
      <alignment horizontal="center" vertical="center" wrapText="1"/>
    </xf>
    <xf numFmtId="43" fontId="3" fillId="3" borderId="2" xfId="7" applyNumberFormat="1" applyFont="1" applyFill="1" applyBorder="1" applyAlignment="1">
      <alignment horizontal="center" vertical="center" wrapText="1"/>
    </xf>
    <xf numFmtId="43" fontId="3" fillId="0" borderId="2" xfId="7" applyNumberFormat="1" applyFont="1" applyFill="1" applyBorder="1" applyAlignment="1">
      <alignment horizontal="center" vertical="center" wrapText="1"/>
    </xf>
    <xf numFmtId="43" fontId="2" fillId="0" borderId="2" xfId="7" applyNumberFormat="1" applyFont="1" applyFill="1" applyBorder="1" applyAlignment="1">
      <alignment horizontal="center" vertical="center" wrapText="1"/>
    </xf>
    <xf numFmtId="43" fontId="2" fillId="0" borderId="2" xfId="7" applyFont="1" applyBorder="1" applyAlignment="1">
      <alignment horizontal="center" vertical="center" wrapText="1"/>
    </xf>
    <xf numFmtId="43" fontId="2" fillId="2" borderId="2" xfId="7" applyFont="1" applyFill="1" applyBorder="1" applyAlignment="1">
      <alignment horizontal="center" vertical="center" wrapText="1"/>
    </xf>
    <xf numFmtId="43" fontId="21" fillId="3" borderId="1" xfId="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4" xfId="7" applyFont="1" applyBorder="1" applyAlignment="1">
      <alignment horizontal="center" vertical="center" wrapText="1"/>
    </xf>
    <xf numFmtId="43" fontId="4" fillId="0" borderId="2" xfId="7" applyFont="1" applyBorder="1" applyAlignment="1">
      <alignment vertical="center" wrapText="1"/>
    </xf>
    <xf numFmtId="43" fontId="3" fillId="0" borderId="1" xfId="7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3" fontId="0" fillId="0" borderId="0" xfId="7" applyFont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43" fontId="2" fillId="0" borderId="20" xfId="7" applyFont="1" applyBorder="1" applyAlignment="1">
      <alignment vertical="center" wrapText="1"/>
    </xf>
    <xf numFmtId="43" fontId="3" fillId="0" borderId="20" xfId="7" applyFont="1" applyBorder="1" applyAlignment="1">
      <alignment vertical="center" wrapText="1"/>
    </xf>
    <xf numFmtId="43" fontId="21" fillId="0" borderId="20" xfId="7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3" fontId="2" fillId="0" borderId="2" xfId="7" applyFont="1" applyFill="1" applyBorder="1" applyAlignment="1">
      <alignment horizontal="center" vertical="center" wrapText="1"/>
    </xf>
    <xf numFmtId="43" fontId="3" fillId="0" borderId="0" xfId="7" applyFont="1" applyBorder="1" applyAlignment="1">
      <alignment vertical="center" wrapText="1"/>
    </xf>
    <xf numFmtId="43" fontId="3" fillId="0" borderId="1" xfId="7" applyFont="1" applyFill="1" applyBorder="1" applyAlignment="1">
      <alignment horizontal="center" vertical="center" wrapText="1"/>
    </xf>
    <xf numFmtId="43" fontId="3" fillId="3" borderId="1" xfId="7" applyFont="1" applyFill="1" applyBorder="1" applyAlignment="1">
      <alignment horizontal="center" vertical="center" wrapText="1"/>
    </xf>
    <xf numFmtId="43" fontId="21" fillId="0" borderId="1" xfId="7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3" fontId="2" fillId="0" borderId="5" xfId="7" applyFont="1" applyBorder="1" applyAlignment="1">
      <alignment horizontal="right"/>
    </xf>
    <xf numFmtId="43" fontId="2" fillId="0" borderId="5" xfId="7" applyFont="1" applyBorder="1" applyAlignment="1"/>
    <xf numFmtId="43" fontId="2" fillId="2" borderId="2" xfId="7" applyFont="1" applyFill="1" applyBorder="1" applyAlignment="1">
      <alignment horizontal="right"/>
    </xf>
    <xf numFmtId="43" fontId="2" fillId="2" borderId="2" xfId="7" applyFont="1" applyFill="1" applyBorder="1" applyAlignment="1"/>
    <xf numFmtId="43" fontId="2" fillId="0" borderId="4" xfId="7" applyFont="1" applyBorder="1" applyAlignment="1"/>
    <xf numFmtId="43" fontId="2" fillId="0" borderId="18" xfId="7" applyFont="1" applyBorder="1" applyAlignment="1"/>
    <xf numFmtId="43" fontId="2" fillId="2" borderId="2" xfId="7" applyNumberFormat="1" applyFont="1" applyFill="1" applyBorder="1" applyAlignment="1"/>
    <xf numFmtId="43" fontId="0" fillId="0" borderId="21" xfId="7" applyFont="1" applyBorder="1"/>
    <xf numFmtId="43" fontId="2" fillId="0" borderId="2" xfId="7" applyFont="1" applyBorder="1" applyAlignment="1"/>
    <xf numFmtId="43" fontId="2" fillId="0" borderId="20" xfId="7" applyFont="1" applyBorder="1" applyAlignment="1"/>
    <xf numFmtId="43" fontId="2" fillId="0" borderId="17" xfId="0" applyNumberFormat="1" applyFont="1" applyBorder="1" applyAlignment="1"/>
    <xf numFmtId="43" fontId="2" fillId="0" borderId="2" xfId="7" applyFont="1" applyFill="1" applyBorder="1" applyAlignment="1"/>
    <xf numFmtId="43" fontId="2" fillId="3" borderId="17" xfId="0" applyNumberFormat="1" applyFont="1" applyFill="1" applyBorder="1" applyAlignment="1"/>
    <xf numFmtId="43" fontId="2" fillId="3" borderId="2" xfId="7" applyFont="1" applyFill="1" applyBorder="1" applyAlignment="1"/>
    <xf numFmtId="43" fontId="2" fillId="0" borderId="2" xfId="7" applyFont="1" applyBorder="1" applyAlignment="1">
      <alignment horizontal="right"/>
    </xf>
    <xf numFmtId="43" fontId="2" fillId="0" borderId="2" xfId="7" applyFont="1" applyBorder="1" applyAlignment="1">
      <alignment horizontal="right" vertical="center"/>
    </xf>
    <xf numFmtId="43" fontId="2" fillId="0" borderId="2" xfId="7" applyFont="1" applyBorder="1" applyAlignment="1">
      <alignment vertical="center"/>
    </xf>
    <xf numFmtId="43" fontId="2" fillId="2" borderId="2" xfId="7" applyFont="1" applyFill="1" applyBorder="1" applyAlignment="1">
      <alignment horizontal="right" vertical="center"/>
    </xf>
    <xf numFmtId="43" fontId="2" fillId="2" borderId="2" xfId="7" applyFont="1" applyFill="1" applyBorder="1" applyAlignment="1">
      <alignment vertical="center"/>
    </xf>
    <xf numFmtId="43" fontId="2" fillId="2" borderId="2" xfId="7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2" fillId="0" borderId="2" xfId="7" applyNumberFormat="1" applyFont="1" applyBorder="1" applyAlignment="1">
      <alignment vertical="center"/>
    </xf>
    <xf numFmtId="43" fontId="2" fillId="2" borderId="4" xfId="7" applyNumberFormat="1" applyFont="1" applyFill="1" applyBorder="1" applyAlignment="1">
      <alignment vertical="center"/>
    </xf>
    <xf numFmtId="43" fontId="2" fillId="0" borderId="2" xfId="7" applyNumberFormat="1" applyFont="1" applyBorder="1" applyAlignment="1">
      <alignment horizontal="right" vertical="center"/>
    </xf>
    <xf numFmtId="43" fontId="2" fillId="0" borderId="22" xfId="7" applyNumberFormat="1" applyFont="1" applyBorder="1" applyAlignment="1">
      <alignment vertical="center"/>
    </xf>
    <xf numFmtId="43" fontId="2" fillId="2" borderId="23" xfId="7" applyNumberFormat="1" applyFont="1" applyFill="1" applyBorder="1" applyAlignment="1">
      <alignment vertical="center"/>
    </xf>
    <xf numFmtId="43" fontId="2" fillId="2" borderId="22" xfId="7" applyNumberFormat="1" applyFont="1" applyFill="1" applyBorder="1" applyAlignment="1">
      <alignment vertical="center"/>
    </xf>
    <xf numFmtId="43" fontId="4" fillId="0" borderId="2" xfId="7" applyNumberFormat="1" applyFont="1" applyBorder="1" applyAlignment="1">
      <alignment vertical="center"/>
    </xf>
    <xf numFmtId="43" fontId="3" fillId="0" borderId="22" xfId="7" applyNumberFormat="1" applyFont="1" applyBorder="1" applyAlignment="1">
      <alignment vertical="center"/>
    </xf>
    <xf numFmtId="43" fontId="3" fillId="2" borderId="22" xfId="7" applyNumberFormat="1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11" xfId="52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89"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alignment vertical="center" textRotation="0" wrapText="1" indent="0" justifyLastLine="0" shrinkToFit="0" readingOrder="0"/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2" displayName="Tabela2" ref="A2:N52" headerRowCount="0" totalsRowCount="1" headerRowDxfId="88" dataDxfId="87" totalsRowDxfId="86">
  <tableColumns count="14">
    <tableColumn id="1" name="Colunas1" headerRowDxfId="85" dataDxfId="84" totalsRowDxfId="83"/>
    <tableColumn id="2" name="Colunas2" headerRowDxfId="82" dataDxfId="81" totalsRowDxfId="80"/>
    <tableColumn id="3" name="Colunas3" headerRowDxfId="79" totalsRowDxfId="78"/>
    <tableColumn id="4" name="Colunas4" headerRowDxfId="77" dataDxfId="76" totalsRowDxfId="75"/>
    <tableColumn id="5" name="Colunas5" headerRowDxfId="74" dataDxfId="73" totalsRowDxfId="72" dataCellStyle="Vírgula"/>
    <tableColumn id="6" name="Colunas6" headerRowDxfId="71" dataDxfId="70" totalsRowDxfId="69"/>
    <tableColumn id="7" name="Colunas7" headerRowDxfId="68" dataDxfId="67" totalsRowDxfId="66"/>
    <tableColumn id="8" name="Colunas8" headerRowDxfId="65" dataDxfId="64" totalsRowDxfId="63"/>
    <tableColumn id="9" name="Colunas9" headerRowDxfId="62" dataDxfId="61" totalsRowDxfId="60"/>
    <tableColumn id="10" name="Colunas10" headerRowDxfId="59" dataDxfId="58" totalsRowDxfId="57" dataCellStyle="Vírgula"/>
    <tableColumn id="11" name="Colunas11" headerRowDxfId="56" dataDxfId="55" totalsRowDxfId="54"/>
    <tableColumn id="12" name="Colunas12" headerRowDxfId="53" dataDxfId="52" totalsRowDxfId="51"/>
    <tableColumn id="13" name="Colunas13" headerRowDxfId="50" dataDxfId="49" totalsRowDxfId="48"/>
    <tableColumn id="14" name="Colunas14" dataDxfId="47" totalsRowDxfId="46" dataCellStyle="Vírgula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2" name="Tabela7" displayName="Tabela7" ref="A60:N65" headerRowCount="0" totalsRowCount="1" headerRowDxfId="45" dataDxfId="44" totalsRowDxfId="42" tableBorderDxfId="43">
  <tableColumns count="14">
    <tableColumn id="1" name="Colunas1" headerRowDxfId="41" dataDxfId="40" totalsRowDxfId="39"/>
    <tableColumn id="2" name="Colunas2" headerRowDxfId="38" dataDxfId="37" totalsRowDxfId="36"/>
    <tableColumn id="3" name="Colunas3" headerRowDxfId="35" dataDxfId="34" totalsRowDxfId="33"/>
    <tableColumn id="4" name="Colunas4" headerRowDxfId="32" dataDxfId="31" totalsRowDxfId="30"/>
    <tableColumn id="5" name="Colunas5" headerRowDxfId="29" dataDxfId="28" totalsRowDxfId="27"/>
    <tableColumn id="6" name="Colunas6" headerRowDxfId="26" dataDxfId="25" totalsRowDxfId="24"/>
    <tableColumn id="7" name="Colunas7" headerRowDxfId="23" dataDxfId="22" totalsRowDxfId="21"/>
    <tableColumn id="8" name="Colunas8" headerRowDxfId="20" dataDxfId="19" totalsRowDxfId="18" dataCellStyle="Vírgula"/>
    <tableColumn id="9" name="Colunas9" headerRowDxfId="17" dataDxfId="16" totalsRowDxfId="15"/>
    <tableColumn id="10" name="Colunas10" headerRowDxfId="14" dataDxfId="13" totalsRowDxfId="12" dataCellStyle="Vírgula"/>
    <tableColumn id="11" name="Colunas11" headerRowDxfId="11" dataDxfId="10" totalsRowDxfId="9"/>
    <tableColumn id="12" name="Colunas12" headerRowDxfId="8" dataDxfId="7" totalsRowDxfId="6"/>
    <tableColumn id="13" name="Colunas13" headerRowDxfId="5" dataDxfId="4" totalsRowDxfId="3" dataCellStyle="Vírgula"/>
    <tableColumn id="14" name="Coluna1" headerRowDxfId="2" dataDxfId="1" totalsRowDxfId="0">
      <calculatedColumnFormula>Tabela7[[#This Row],[Colunas2]]=B67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Layout" topLeftCell="A53" zoomScale="90" zoomScaleNormal="85" zoomScalePageLayoutView="90" workbookViewId="0">
      <selection activeCell="C68" sqref="C68"/>
    </sheetView>
  </sheetViews>
  <sheetFormatPr defaultRowHeight="15" x14ac:dyDescent="0.25"/>
  <cols>
    <col min="1" max="1" width="45.85546875" style="40" bestFit="1" customWidth="1"/>
    <col min="2" max="2" width="15.5703125" style="40" bestFit="1" customWidth="1"/>
    <col min="3" max="3" width="15.85546875" style="40" customWidth="1"/>
    <col min="4" max="13" width="15.28515625" style="40" bestFit="1" customWidth="1"/>
    <col min="14" max="14" width="18" style="40" bestFit="1" customWidth="1"/>
    <col min="15" max="15" width="9.140625" style="40"/>
    <col min="16" max="16" width="13.28515625" style="40" bestFit="1" customWidth="1"/>
    <col min="17" max="16384" width="9.140625" style="40"/>
  </cols>
  <sheetData>
    <row r="1" spans="1:14" ht="48.75" customHeight="1" thickBot="1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95"/>
      <c r="L1" s="95"/>
      <c r="M1" s="95"/>
      <c r="N1" s="3"/>
    </row>
    <row r="2" spans="1:14" ht="16.5" thickBot="1" x14ac:dyDescent="0.3">
      <c r="A2" s="7" t="s">
        <v>19</v>
      </c>
      <c r="B2" s="41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23</v>
      </c>
      <c r="H2" s="4" t="s">
        <v>24</v>
      </c>
      <c r="I2" s="4" t="s">
        <v>0</v>
      </c>
      <c r="J2" s="4" t="s">
        <v>1</v>
      </c>
      <c r="K2" s="4" t="s">
        <v>61</v>
      </c>
      <c r="L2" s="4" t="s">
        <v>4</v>
      </c>
      <c r="M2" s="4" t="s">
        <v>5</v>
      </c>
      <c r="N2" s="4" t="s">
        <v>2</v>
      </c>
    </row>
    <row r="3" spans="1:14" ht="16.5" thickBot="1" x14ac:dyDescent="0.3">
      <c r="A3" s="5" t="s">
        <v>11</v>
      </c>
      <c r="B3" s="6">
        <v>827868.71</v>
      </c>
      <c r="C3" s="6">
        <v>953193.56999999937</v>
      </c>
      <c r="D3" s="42">
        <v>1419691.169999999</v>
      </c>
      <c r="E3" s="6">
        <v>1500072.0299999993</v>
      </c>
      <c r="F3" s="6">
        <v>1858526.2899999991</v>
      </c>
      <c r="G3" s="6">
        <v>1710488.0599999987</v>
      </c>
      <c r="H3" s="6">
        <v>1783168.3899999983</v>
      </c>
      <c r="I3" s="6">
        <v>1838921.2199999988</v>
      </c>
      <c r="J3" s="6">
        <v>1702751.8399999989</v>
      </c>
      <c r="K3" s="6"/>
      <c r="L3" s="6"/>
      <c r="M3" s="6"/>
      <c r="N3" s="6"/>
    </row>
    <row r="4" spans="1:14" ht="16.5" thickBot="1" x14ac:dyDescent="0.3">
      <c r="A4" s="7" t="s">
        <v>20</v>
      </c>
      <c r="B4" s="6"/>
      <c r="C4" s="6"/>
      <c r="D4" s="6"/>
      <c r="E4" s="6"/>
      <c r="F4" s="6"/>
      <c r="G4" s="6"/>
      <c r="H4" s="6"/>
      <c r="I4" s="22"/>
      <c r="J4" s="22"/>
      <c r="K4" s="6"/>
      <c r="L4" s="6"/>
      <c r="M4" s="6"/>
      <c r="N4" s="8"/>
    </row>
    <row r="5" spans="1:14" ht="32.25" thickBot="1" x14ac:dyDescent="0.3">
      <c r="A5" s="9" t="s">
        <v>37</v>
      </c>
      <c r="B5" s="6">
        <v>3620000</v>
      </c>
      <c r="C5" s="6">
        <v>3620000</v>
      </c>
      <c r="D5" s="6">
        <v>3620000</v>
      </c>
      <c r="E5" s="6">
        <v>3620000</v>
      </c>
      <c r="F5" s="6">
        <v>3620000</v>
      </c>
      <c r="G5" s="6">
        <v>3620000</v>
      </c>
      <c r="H5" s="6">
        <v>3620000</v>
      </c>
      <c r="I5" s="22">
        <v>3620000</v>
      </c>
      <c r="J5" s="22">
        <v>3620000</v>
      </c>
      <c r="K5" s="6"/>
      <c r="L5" s="6"/>
      <c r="M5" s="6"/>
      <c r="N5" s="8">
        <f>SUM(Tabela2[[#This Row],[Colunas2]:[Colunas13]])</f>
        <v>32580000</v>
      </c>
    </row>
    <row r="6" spans="1:14" ht="16.5" thickBot="1" x14ac:dyDescent="0.3">
      <c r="A6" s="9" t="s">
        <v>62</v>
      </c>
      <c r="B6" s="10"/>
      <c r="C6" s="6"/>
      <c r="D6" s="6"/>
      <c r="E6" s="6"/>
      <c r="F6" s="6"/>
      <c r="G6" s="6"/>
      <c r="H6" s="6"/>
      <c r="I6" s="22"/>
      <c r="J6" s="22"/>
      <c r="K6" s="6"/>
      <c r="L6" s="6"/>
      <c r="M6" s="6"/>
      <c r="N6" s="8">
        <f>SUM(Tabela2[[#This Row],[Colunas2]:[Colunas13]])</f>
        <v>0</v>
      </c>
    </row>
    <row r="7" spans="1:14" ht="16.5" thickBot="1" x14ac:dyDescent="0.3">
      <c r="A7" s="9" t="s">
        <v>63</v>
      </c>
      <c r="B7" s="10"/>
      <c r="C7" s="6"/>
      <c r="D7" s="6"/>
      <c r="E7" s="6"/>
      <c r="F7" s="6"/>
      <c r="G7" s="6"/>
      <c r="H7" s="6"/>
      <c r="I7" s="22"/>
      <c r="J7" s="22"/>
      <c r="K7" s="6"/>
      <c r="L7" s="6"/>
      <c r="M7" s="6"/>
      <c r="N7" s="8"/>
    </row>
    <row r="8" spans="1:14" ht="16.5" thickBot="1" x14ac:dyDescent="0.3">
      <c r="A8" s="9" t="s">
        <v>64</v>
      </c>
      <c r="B8" s="10"/>
      <c r="C8" s="6"/>
      <c r="D8" s="6"/>
      <c r="E8" s="6"/>
      <c r="F8" s="6"/>
      <c r="G8" s="6"/>
      <c r="H8" s="6"/>
      <c r="I8" s="22"/>
      <c r="J8" s="22"/>
      <c r="K8" s="6"/>
      <c r="L8" s="6"/>
      <c r="M8" s="6"/>
      <c r="N8" s="8"/>
    </row>
    <row r="9" spans="1:14" ht="16.5" thickBot="1" x14ac:dyDescent="0.3">
      <c r="A9" s="9" t="s">
        <v>65</v>
      </c>
      <c r="B9" s="10"/>
      <c r="C9" s="6"/>
      <c r="D9" s="6"/>
      <c r="E9" s="6"/>
      <c r="F9" s="6"/>
      <c r="G9" s="6"/>
      <c r="H9" s="6"/>
      <c r="I9" s="22"/>
      <c r="J9" s="22"/>
      <c r="K9" s="6"/>
      <c r="L9" s="6"/>
      <c r="M9" s="6"/>
      <c r="N9" s="8">
        <f>SUM(Tabela2[[#This Row],[Colunas2]:[Colunas13]])</f>
        <v>0</v>
      </c>
    </row>
    <row r="10" spans="1:14" ht="16.5" thickBot="1" x14ac:dyDescent="0.3">
      <c r="A10" s="9" t="s">
        <v>12</v>
      </c>
      <c r="B10" s="6">
        <v>16477.8</v>
      </c>
      <c r="C10" s="6">
        <v>16234.25</v>
      </c>
      <c r="D10" s="6">
        <v>25378.03</v>
      </c>
      <c r="E10" s="6">
        <v>20875.509999999998</v>
      </c>
      <c r="F10" s="6">
        <v>26462.579999999998</v>
      </c>
      <c r="G10" s="6">
        <v>26178.1</v>
      </c>
      <c r="H10" s="6">
        <v>25193.83</v>
      </c>
      <c r="I10" s="22">
        <v>27245.93</v>
      </c>
      <c r="J10" s="22">
        <v>22653.96</v>
      </c>
      <c r="K10" s="6"/>
      <c r="L10" s="6"/>
      <c r="M10" s="6"/>
      <c r="N10" s="8">
        <f>SUM(Tabela2[[#This Row],[Colunas2]:[Colunas13]])</f>
        <v>206699.98999999996</v>
      </c>
    </row>
    <row r="11" spans="1:14" ht="16.5" thickBot="1" x14ac:dyDescent="0.3">
      <c r="A11" s="9" t="s">
        <v>66</v>
      </c>
      <c r="B11" s="10"/>
      <c r="C11" s="6"/>
      <c r="D11" s="6"/>
      <c r="E11" s="6"/>
      <c r="F11" s="6"/>
      <c r="G11" s="6"/>
      <c r="H11" s="6"/>
      <c r="I11" s="22"/>
      <c r="J11" s="22"/>
      <c r="K11" s="6"/>
      <c r="L11" s="6"/>
      <c r="M11" s="6"/>
      <c r="N11" s="8"/>
    </row>
    <row r="12" spans="1:14" ht="32.25" thickBot="1" x14ac:dyDescent="0.3">
      <c r="A12" s="9" t="s">
        <v>67</v>
      </c>
      <c r="B12" s="10"/>
      <c r="C12" s="6"/>
      <c r="D12" s="6"/>
      <c r="E12" s="6"/>
      <c r="F12" s="6"/>
      <c r="G12" s="6"/>
      <c r="H12" s="6"/>
      <c r="I12" s="22"/>
      <c r="J12" s="22"/>
      <c r="K12" s="6"/>
      <c r="L12" s="6"/>
      <c r="M12" s="6"/>
      <c r="N12" s="8"/>
    </row>
    <row r="13" spans="1:14" ht="16.5" thickBot="1" x14ac:dyDescent="0.3">
      <c r="A13" s="9" t="s">
        <v>68</v>
      </c>
      <c r="B13" s="10"/>
      <c r="C13" s="6"/>
      <c r="D13" s="6"/>
      <c r="E13" s="6"/>
      <c r="F13" s="6"/>
      <c r="G13" s="6"/>
      <c r="H13" s="6"/>
      <c r="I13" s="22"/>
      <c r="J13" s="22"/>
      <c r="K13" s="6"/>
      <c r="L13" s="6"/>
      <c r="M13" s="6"/>
      <c r="N13" s="8">
        <f>SUM(Tabela2[[#This Row],[Colunas2]:[Colunas13]])</f>
        <v>0</v>
      </c>
    </row>
    <row r="14" spans="1:14" ht="16.5" thickBot="1" x14ac:dyDescent="0.3">
      <c r="A14" s="11" t="s">
        <v>38</v>
      </c>
      <c r="B14" s="10"/>
      <c r="C14" s="6"/>
      <c r="D14" s="6"/>
      <c r="E14" s="6"/>
      <c r="F14" s="6"/>
      <c r="G14" s="6"/>
      <c r="H14" s="6"/>
      <c r="I14" s="22"/>
      <c r="J14" s="22"/>
      <c r="K14" s="6"/>
      <c r="L14" s="6"/>
      <c r="M14" s="6"/>
      <c r="N14" s="8">
        <f>SUM(Tabela2[[#This Row],[Colunas2]:[Colunas13]])</f>
        <v>0</v>
      </c>
    </row>
    <row r="15" spans="1:14" ht="16.5" thickBot="1" x14ac:dyDescent="0.3">
      <c r="A15" s="11" t="s">
        <v>69</v>
      </c>
      <c r="B15" s="10"/>
      <c r="C15" s="6"/>
      <c r="D15" s="6"/>
      <c r="E15" s="6"/>
      <c r="F15" s="6"/>
      <c r="G15" s="6"/>
      <c r="H15" s="6"/>
      <c r="I15" s="22"/>
      <c r="J15" s="22"/>
      <c r="K15" s="6"/>
      <c r="L15" s="6"/>
      <c r="M15" s="6"/>
      <c r="N15" s="8"/>
    </row>
    <row r="16" spans="1:14" ht="16.5" thickBot="1" x14ac:dyDescent="0.3">
      <c r="A16" s="11" t="s">
        <v>70</v>
      </c>
      <c r="B16" s="10"/>
      <c r="C16" s="6"/>
      <c r="D16" s="6"/>
      <c r="E16" s="6"/>
      <c r="F16" s="6"/>
      <c r="G16" s="6"/>
      <c r="H16" s="6"/>
      <c r="I16" s="22"/>
      <c r="J16" s="22"/>
      <c r="K16" s="6"/>
      <c r="L16" s="6"/>
      <c r="M16" s="6"/>
      <c r="N16" s="8"/>
    </row>
    <row r="17" spans="1:14" ht="16.5" thickBot="1" x14ac:dyDescent="0.3">
      <c r="A17" s="11" t="s">
        <v>39</v>
      </c>
      <c r="B17" s="6"/>
      <c r="C17" s="6"/>
      <c r="D17" s="6"/>
      <c r="E17" s="6"/>
      <c r="F17" s="6"/>
      <c r="G17" s="6"/>
      <c r="H17" s="6"/>
      <c r="I17" s="42"/>
      <c r="J17" s="42"/>
      <c r="K17" s="6"/>
      <c r="L17" s="6"/>
      <c r="M17" s="6"/>
      <c r="N17" s="8">
        <f>SUM(Tabela2[[#This Row],[Colunas2]:[Colunas13]])</f>
        <v>0</v>
      </c>
    </row>
    <row r="18" spans="1:14" ht="16.5" thickBot="1" x14ac:dyDescent="0.3">
      <c r="A18" s="7" t="s">
        <v>40</v>
      </c>
      <c r="B18" s="12">
        <v>3636477.8</v>
      </c>
      <c r="C18" s="12">
        <v>3636234.25</v>
      </c>
      <c r="D18" s="12">
        <v>3645378.03</v>
      </c>
      <c r="E18" s="6">
        <v>3640875.51</v>
      </c>
      <c r="F18" s="12">
        <v>3646462.58</v>
      </c>
      <c r="G18" s="12">
        <v>3646178.1</v>
      </c>
      <c r="H18" s="12">
        <v>3645193.83</v>
      </c>
      <c r="I18" s="12">
        <v>3647245.93</v>
      </c>
      <c r="J18" s="12">
        <v>3667766.27</v>
      </c>
      <c r="K18" s="12"/>
      <c r="L18" s="12"/>
      <c r="M18" s="12"/>
      <c r="N18" s="8">
        <f>SUM(Tabela2[[#This Row],[Colunas2]:[Colunas13]])</f>
        <v>32811812.300000001</v>
      </c>
    </row>
    <row r="19" spans="1:14" ht="16.5" thickBot="1" x14ac:dyDescent="0.3">
      <c r="A19" s="7" t="s">
        <v>13</v>
      </c>
      <c r="B19" s="8"/>
      <c r="C19" s="8"/>
      <c r="D19" s="8"/>
      <c r="E19" s="6"/>
      <c r="F19" s="8"/>
      <c r="G19" s="8"/>
      <c r="H19" s="8"/>
      <c r="I19" s="8"/>
      <c r="J19" s="8"/>
      <c r="K19" s="8"/>
      <c r="L19" s="8"/>
      <c r="M19" s="8"/>
      <c r="N19" s="8">
        <f>SUM(Tabela2[[#This Row],[Colunas2]:[Colunas13]])</f>
        <v>0</v>
      </c>
    </row>
    <row r="20" spans="1:14" ht="16.5" thickBot="1" x14ac:dyDescent="0.3">
      <c r="A20" s="7" t="s">
        <v>14</v>
      </c>
      <c r="B20" s="43">
        <v>2057337.4899999998</v>
      </c>
      <c r="C20" s="43">
        <v>1777873.76</v>
      </c>
      <c r="D20" s="43">
        <v>1905171.5199999998</v>
      </c>
      <c r="E20" s="6">
        <v>1978650.84</v>
      </c>
      <c r="F20" s="43">
        <v>1920744.2899999998</v>
      </c>
      <c r="G20" s="43">
        <v>1940538.0400000003</v>
      </c>
      <c r="H20" s="43">
        <v>1993845.47</v>
      </c>
      <c r="I20" s="43">
        <v>1935723.6199999999</v>
      </c>
      <c r="J20" s="43">
        <v>2141125.86</v>
      </c>
      <c r="K20" s="43"/>
      <c r="L20" s="43"/>
      <c r="M20" s="43"/>
      <c r="N20" s="8">
        <f>SUM(Tabela2[[#This Row],[Colunas2]:[Colunas13]])</f>
        <v>17651010.890000001</v>
      </c>
    </row>
    <row r="21" spans="1:14" ht="16.5" thickBot="1" x14ac:dyDescent="0.3">
      <c r="A21" s="9" t="s">
        <v>30</v>
      </c>
      <c r="B21" s="6">
        <v>1075891.3499999999</v>
      </c>
      <c r="C21" s="6">
        <v>1076379.45</v>
      </c>
      <c r="D21" s="6">
        <v>1184876.6299999997</v>
      </c>
      <c r="E21" s="6">
        <v>1240861.68</v>
      </c>
      <c r="F21" s="6">
        <v>1174891.5500000003</v>
      </c>
      <c r="G21" s="6">
        <v>1134146.5200000003</v>
      </c>
      <c r="H21" s="6">
        <v>1173139.29</v>
      </c>
      <c r="I21" s="6">
        <v>1171822.4199999997</v>
      </c>
      <c r="J21" s="6">
        <v>1153726.5699999998</v>
      </c>
      <c r="K21" s="6"/>
      <c r="L21" s="6"/>
      <c r="M21" s="6"/>
      <c r="N21" s="8">
        <f>SUM(Tabela2[[#This Row],[Colunas2]:[Colunas13]])</f>
        <v>10385735.460000001</v>
      </c>
    </row>
    <row r="22" spans="1:14" ht="16.5" thickBot="1" x14ac:dyDescent="0.3">
      <c r="A22" s="9" t="s">
        <v>32</v>
      </c>
      <c r="B22" s="6">
        <v>58259.74</v>
      </c>
      <c r="C22" s="6">
        <v>57044.770000000004</v>
      </c>
      <c r="D22" s="6">
        <v>58429.1</v>
      </c>
      <c r="E22" s="6">
        <v>60835.8</v>
      </c>
      <c r="F22" s="6">
        <v>59450.700000000004</v>
      </c>
      <c r="G22" s="6">
        <v>58714.21</v>
      </c>
      <c r="H22" s="6">
        <v>61150.53</v>
      </c>
      <c r="I22" s="6">
        <v>60207.560000000005</v>
      </c>
      <c r="J22" s="6">
        <v>59323.619999999995</v>
      </c>
      <c r="K22" s="6"/>
      <c r="L22" s="6"/>
      <c r="M22" s="6"/>
      <c r="N22" s="8">
        <f>SUM(Tabela2[[#This Row],[Colunas2]:[Colunas13]])</f>
        <v>533416.03</v>
      </c>
    </row>
    <row r="23" spans="1:14" ht="16.5" thickBot="1" x14ac:dyDescent="0.3">
      <c r="A23" s="9" t="s">
        <v>41</v>
      </c>
      <c r="B23" s="6">
        <v>5421.01</v>
      </c>
      <c r="C23" s="6">
        <v>600.92999999999995</v>
      </c>
      <c r="D23" s="6">
        <v>877.62</v>
      </c>
      <c r="E23" s="6">
        <v>421.55</v>
      </c>
      <c r="F23" s="6">
        <v>553.15</v>
      </c>
      <c r="G23" s="6">
        <v>8890.75</v>
      </c>
      <c r="H23" s="6">
        <v>10034.15</v>
      </c>
      <c r="I23" s="6">
        <v>8216.3700000000008</v>
      </c>
      <c r="J23" s="6">
        <v>844.26</v>
      </c>
      <c r="K23" s="6"/>
      <c r="L23" s="6"/>
      <c r="M23" s="6"/>
      <c r="N23" s="8">
        <f>SUM(Tabela2[[#This Row],[Colunas2]:[Colunas13]])</f>
        <v>35859.790000000008</v>
      </c>
    </row>
    <row r="24" spans="1:14" ht="16.5" thickBot="1" x14ac:dyDescent="0.3">
      <c r="A24" s="9" t="s">
        <v>31</v>
      </c>
      <c r="B24" s="6">
        <v>672266.22</v>
      </c>
      <c r="C24" s="6">
        <v>411528.33</v>
      </c>
      <c r="D24" s="6">
        <v>390120.3</v>
      </c>
      <c r="E24" s="6">
        <v>406580.58999999997</v>
      </c>
      <c r="F24" s="6">
        <v>467992.39</v>
      </c>
      <c r="G24" s="6">
        <v>417495.79</v>
      </c>
      <c r="H24" s="6">
        <v>418119.56</v>
      </c>
      <c r="I24" s="6">
        <v>448256.56999999995</v>
      </c>
      <c r="J24" s="6">
        <v>452142.52</v>
      </c>
      <c r="K24" s="6"/>
      <c r="L24" s="6"/>
      <c r="M24" s="6"/>
      <c r="N24" s="8">
        <f>SUM(Tabela2[[#This Row],[Colunas2]:[Colunas13]])</f>
        <v>4084502.27</v>
      </c>
    </row>
    <row r="25" spans="1:14" ht="16.5" thickBot="1" x14ac:dyDescent="0.3">
      <c r="A25" s="9" t="s">
        <v>42</v>
      </c>
      <c r="B25" s="6">
        <v>14287.59</v>
      </c>
      <c r="C25" s="6">
        <v>23427.75</v>
      </c>
      <c r="D25" s="6">
        <v>10741.31</v>
      </c>
      <c r="E25" s="6">
        <v>22568.089999999997</v>
      </c>
      <c r="F25" s="6">
        <v>28255.13</v>
      </c>
      <c r="G25" s="6">
        <v>29464.57</v>
      </c>
      <c r="H25" s="6">
        <v>50443.960000000006</v>
      </c>
      <c r="I25" s="6">
        <v>34912.39</v>
      </c>
      <c r="J25" s="6">
        <v>125954.21999999999</v>
      </c>
      <c r="K25" s="6"/>
      <c r="L25" s="6"/>
      <c r="M25" s="6"/>
      <c r="N25" s="8">
        <f>SUM(Tabela2[[#This Row],[Colunas2]:[Colunas13]])</f>
        <v>340055.01</v>
      </c>
    </row>
    <row r="26" spans="1:14" ht="16.5" thickBot="1" x14ac:dyDescent="0.3">
      <c r="A26" s="9" t="s">
        <v>26</v>
      </c>
      <c r="B26" s="6">
        <v>0</v>
      </c>
      <c r="C26" s="6">
        <v>7999.1</v>
      </c>
      <c r="D26" s="6">
        <v>20659.419999999998</v>
      </c>
      <c r="E26" s="6">
        <v>7807.45</v>
      </c>
      <c r="F26" s="6">
        <v>1749.73</v>
      </c>
      <c r="G26" s="6">
        <v>4594.5300000000007</v>
      </c>
      <c r="H26" s="6">
        <v>5407.74</v>
      </c>
      <c r="I26" s="6">
        <v>0</v>
      </c>
      <c r="J26" s="6">
        <v>15009.660000000002</v>
      </c>
      <c r="K26" s="6"/>
      <c r="L26" s="6"/>
      <c r="M26" s="6"/>
      <c r="N26" s="8">
        <f>SUM(Tabela2[[#This Row],[Colunas2]:[Colunas13]])</f>
        <v>63227.63</v>
      </c>
    </row>
    <row r="27" spans="1:14" ht="16.5" thickBot="1" x14ac:dyDescent="0.3">
      <c r="A27" s="9" t="s">
        <v>27</v>
      </c>
      <c r="B27" s="6">
        <v>122298.62999999999</v>
      </c>
      <c r="C27" s="6">
        <v>92933.74</v>
      </c>
      <c r="D27" s="6">
        <v>117214.24</v>
      </c>
      <c r="E27" s="6">
        <v>123019.51999999999</v>
      </c>
      <c r="F27" s="6">
        <v>64826.380000000005</v>
      </c>
      <c r="G27" s="6">
        <v>165513.87</v>
      </c>
      <c r="H27" s="6">
        <v>152439.5</v>
      </c>
      <c r="I27" s="6">
        <v>87771.35</v>
      </c>
      <c r="J27" s="6">
        <v>209135.44999999998</v>
      </c>
      <c r="K27" s="6"/>
      <c r="L27" s="6"/>
      <c r="M27" s="6"/>
      <c r="N27" s="8">
        <f>SUM(Tabela2[[#This Row],[Colunas2]:[Colunas13]])</f>
        <v>1135152.68</v>
      </c>
    </row>
    <row r="28" spans="1:14" ht="16.5" thickBot="1" x14ac:dyDescent="0.3">
      <c r="A28" s="11" t="s">
        <v>43</v>
      </c>
      <c r="B28" s="6">
        <v>108912.95</v>
      </c>
      <c r="C28" s="6">
        <v>107959.69</v>
      </c>
      <c r="D28" s="6">
        <v>122252.89999999998</v>
      </c>
      <c r="E28" s="6">
        <v>116556.16</v>
      </c>
      <c r="F28" s="6">
        <v>123025.26000000001</v>
      </c>
      <c r="G28" s="6">
        <v>121717.79999999999</v>
      </c>
      <c r="H28" s="6">
        <v>123110.73999999999</v>
      </c>
      <c r="I28" s="6">
        <v>124536.96000000001</v>
      </c>
      <c r="J28" s="6">
        <v>124989.56</v>
      </c>
      <c r="K28" s="6"/>
      <c r="L28" s="6"/>
      <c r="M28" s="6"/>
      <c r="N28" s="8">
        <f>SUM(Tabela2[[#This Row],[Colunas2]:[Colunas13]])</f>
        <v>1073062.02</v>
      </c>
    </row>
    <row r="29" spans="1:14" ht="16.5" thickBot="1" x14ac:dyDescent="0.3">
      <c r="A29" s="7" t="s">
        <v>28</v>
      </c>
      <c r="B29" s="8">
        <v>672094.51000000024</v>
      </c>
      <c r="C29" s="8">
        <v>649078.68999999994</v>
      </c>
      <c r="D29" s="6">
        <v>824791.01</v>
      </c>
      <c r="E29" s="6">
        <v>537987.92999999993</v>
      </c>
      <c r="F29" s="8">
        <v>692155.3</v>
      </c>
      <c r="G29" s="6">
        <v>722730.70000000007</v>
      </c>
      <c r="H29" s="6">
        <v>836543.95</v>
      </c>
      <c r="I29" s="6">
        <v>910728.06</v>
      </c>
      <c r="J29" s="6">
        <v>677485.48</v>
      </c>
      <c r="K29" s="6"/>
      <c r="L29" s="6"/>
      <c r="M29" s="6"/>
      <c r="N29" s="8">
        <f>SUM(Tabela2[[#This Row],[Colunas2]:[Colunas13]])</f>
        <v>6523595.6300000008</v>
      </c>
    </row>
    <row r="30" spans="1:14" ht="16.5" thickBot="1" x14ac:dyDescent="0.3">
      <c r="A30" s="7" t="s">
        <v>33</v>
      </c>
      <c r="B30" s="8">
        <v>366639.45000000013</v>
      </c>
      <c r="C30" s="8">
        <v>308610.33</v>
      </c>
      <c r="D30" s="6">
        <v>362355.20000000001</v>
      </c>
      <c r="E30" s="6">
        <v>312741.44</v>
      </c>
      <c r="F30" s="8">
        <v>325630.06</v>
      </c>
      <c r="G30" s="6">
        <v>390697.86</v>
      </c>
      <c r="H30" s="6">
        <v>490879.11</v>
      </c>
      <c r="I30" s="6">
        <v>457102.79000000004</v>
      </c>
      <c r="J30" s="6">
        <v>442206.13000000006</v>
      </c>
      <c r="K30" s="6"/>
      <c r="L30" s="6"/>
      <c r="M30" s="6"/>
      <c r="N30" s="8">
        <f>SUM(Tabela2[[#This Row],[Colunas2]:[Colunas13]])</f>
        <v>3456862.37</v>
      </c>
    </row>
    <row r="31" spans="1:14" ht="16.5" thickBot="1" x14ac:dyDescent="0.3">
      <c r="A31" s="9" t="s">
        <v>34</v>
      </c>
      <c r="B31" s="6">
        <v>352615.93000000011</v>
      </c>
      <c r="C31" s="6">
        <v>299992.95</v>
      </c>
      <c r="D31" s="6">
        <v>354973.81</v>
      </c>
      <c r="E31" s="6">
        <v>310138.84000000003</v>
      </c>
      <c r="F31" s="6">
        <v>325395.06</v>
      </c>
      <c r="G31" s="6">
        <v>390697.86</v>
      </c>
      <c r="H31" s="6">
        <v>490879.11</v>
      </c>
      <c r="I31" s="6">
        <v>456046.79000000004</v>
      </c>
      <c r="J31" s="6">
        <v>441942.13000000006</v>
      </c>
      <c r="K31" s="6"/>
      <c r="L31" s="6"/>
      <c r="M31" s="6"/>
      <c r="N31" s="8">
        <f>SUM(Tabela2[[#This Row],[Colunas2]:[Colunas13]])</f>
        <v>3422682.48</v>
      </c>
    </row>
    <row r="32" spans="1:14" ht="16.5" thickBot="1" x14ac:dyDescent="0.3">
      <c r="A32" s="9" t="s">
        <v>35</v>
      </c>
      <c r="B32" s="6">
        <v>14023.52</v>
      </c>
      <c r="C32" s="6">
        <v>8617.3799999999992</v>
      </c>
      <c r="D32" s="6">
        <v>7381.39</v>
      </c>
      <c r="E32" s="6">
        <v>2602.6000000000004</v>
      </c>
      <c r="F32" s="6">
        <v>235</v>
      </c>
      <c r="G32" s="6">
        <v>0</v>
      </c>
      <c r="H32" s="6">
        <v>0</v>
      </c>
      <c r="I32" s="6">
        <v>1056</v>
      </c>
      <c r="J32" s="6">
        <v>264</v>
      </c>
      <c r="K32" s="6"/>
      <c r="L32" s="6"/>
      <c r="M32" s="6"/>
      <c r="N32" s="8">
        <f>SUM(Tabela2[[#This Row],[Colunas2]:[Colunas13]])</f>
        <v>34179.89</v>
      </c>
    </row>
    <row r="33" spans="1:14" ht="16.5" thickBot="1" x14ac:dyDescent="0.3">
      <c r="A33" s="9" t="s">
        <v>36</v>
      </c>
      <c r="B33" s="6">
        <v>305455.06000000006</v>
      </c>
      <c r="C33" s="6">
        <v>340468.36</v>
      </c>
      <c r="D33" s="6">
        <v>462435.81</v>
      </c>
      <c r="E33" s="6">
        <v>225246.49</v>
      </c>
      <c r="F33" s="6">
        <v>366525.24</v>
      </c>
      <c r="G33" s="6">
        <v>332032.84000000008</v>
      </c>
      <c r="H33" s="6">
        <v>345664.84</v>
      </c>
      <c r="I33" s="6">
        <v>453625.27</v>
      </c>
      <c r="J33" s="6">
        <v>235279.34999999998</v>
      </c>
      <c r="K33" s="6"/>
      <c r="L33" s="6"/>
      <c r="M33" s="6"/>
      <c r="N33" s="8">
        <f>SUM(Tabela2[[#This Row],[Colunas2]:[Colunas13]])</f>
        <v>3066733.2600000002</v>
      </c>
    </row>
    <row r="34" spans="1:14" ht="16.5" thickBot="1" x14ac:dyDescent="0.3">
      <c r="A34" s="7" t="s">
        <v>15</v>
      </c>
      <c r="B34" s="8">
        <v>554296.24000000022</v>
      </c>
      <c r="C34" s="8">
        <v>405662.80999999994</v>
      </c>
      <c r="D34" s="6">
        <v>570226.25000000023</v>
      </c>
      <c r="E34" s="6">
        <v>524872.5</v>
      </c>
      <c r="F34" s="8">
        <v>856633.13000000035</v>
      </c>
      <c r="G34" s="6">
        <v>632974.22</v>
      </c>
      <c r="H34" s="6">
        <v>530899.18000000005</v>
      </c>
      <c r="I34" s="6">
        <v>536163.67999999993</v>
      </c>
      <c r="J34" s="6">
        <v>621315.7100000002</v>
      </c>
      <c r="K34" s="6"/>
      <c r="L34" s="6"/>
      <c r="M34" s="6"/>
      <c r="N34" s="8">
        <f>SUM(Tabela2[[#This Row],[Colunas2]:[Colunas13]])</f>
        <v>5233043.7200000007</v>
      </c>
    </row>
    <row r="35" spans="1:14" ht="16.5" thickBot="1" x14ac:dyDescent="0.3">
      <c r="A35" s="9" t="s">
        <v>44</v>
      </c>
      <c r="B35" s="6">
        <v>275798.80000000016</v>
      </c>
      <c r="C35" s="6">
        <v>159832.19999999995</v>
      </c>
      <c r="D35" s="6">
        <v>262141.44000000012</v>
      </c>
      <c r="E35" s="6">
        <v>236787.19000000012</v>
      </c>
      <c r="F35" s="6">
        <v>468808.41000000021</v>
      </c>
      <c r="G35" s="6">
        <v>318530.80000000005</v>
      </c>
      <c r="H35" s="6">
        <v>269178.96000000002</v>
      </c>
      <c r="I35" s="6">
        <v>223882.47999999998</v>
      </c>
      <c r="J35" s="6">
        <v>339338.9200000001</v>
      </c>
      <c r="K35" s="6"/>
      <c r="L35" s="6"/>
      <c r="M35" s="6"/>
      <c r="N35" s="8">
        <f>SUM(Tabela2[[#This Row],[Colunas2]:[Colunas13]])</f>
        <v>2554299.2000000002</v>
      </c>
    </row>
    <row r="36" spans="1:14" ht="16.5" thickBot="1" x14ac:dyDescent="0.3">
      <c r="A36" s="9" t="s">
        <v>45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/>
      <c r="L36" s="6"/>
      <c r="M36" s="6"/>
      <c r="N36" s="8">
        <f>SUM(Tabela2[[#This Row],[Colunas2]:[Colunas13]])</f>
        <v>0</v>
      </c>
    </row>
    <row r="37" spans="1:14" ht="16.5" thickBot="1" x14ac:dyDescent="0.3">
      <c r="A37" s="9" t="s">
        <v>46</v>
      </c>
      <c r="B37" s="6">
        <v>278497.44000000006</v>
      </c>
      <c r="C37" s="6">
        <v>245830.61</v>
      </c>
      <c r="D37" s="6">
        <v>308084.81000000011</v>
      </c>
      <c r="E37" s="6">
        <v>288085.30999999994</v>
      </c>
      <c r="F37" s="6">
        <v>387824.72000000009</v>
      </c>
      <c r="G37" s="6">
        <v>314443.42</v>
      </c>
      <c r="H37" s="6">
        <v>261720.22</v>
      </c>
      <c r="I37" s="6">
        <v>312281.2</v>
      </c>
      <c r="J37" s="6">
        <v>281976.79000000004</v>
      </c>
      <c r="K37" s="6"/>
      <c r="L37" s="6"/>
      <c r="M37" s="6"/>
      <c r="N37" s="8">
        <f>SUM(Tabela2[[#This Row],[Colunas2]:[Colunas13]])</f>
        <v>2678744.52</v>
      </c>
    </row>
    <row r="38" spans="1:14" s="44" customFormat="1" ht="16.5" thickBot="1" x14ac:dyDescent="0.3">
      <c r="A38" s="7" t="s">
        <v>47</v>
      </c>
      <c r="B38" s="8">
        <v>4500</v>
      </c>
      <c r="C38" s="8">
        <v>117311.26000000002</v>
      </c>
      <c r="D38" s="8">
        <v>37794.839999999997</v>
      </c>
      <c r="E38" s="6">
        <v>800</v>
      </c>
      <c r="F38" s="8">
        <v>55409.79</v>
      </c>
      <c r="G38" s="8">
        <v>6124.75</v>
      </c>
      <c r="H38" s="8">
        <v>-44042.54</v>
      </c>
      <c r="I38" s="8">
        <v>4587.87</v>
      </c>
      <c r="J38" s="8">
        <v>193.7</v>
      </c>
      <c r="K38" s="8"/>
      <c r="L38" s="8"/>
      <c r="M38" s="8"/>
      <c r="N38" s="8">
        <f>SUM(Tabela2[[#This Row],[Colunas2]:[Colunas13]])</f>
        <v>182679.67000000004</v>
      </c>
    </row>
    <row r="39" spans="1:14" ht="16.5" thickBot="1" x14ac:dyDescent="0.3">
      <c r="A39" s="9" t="s">
        <v>48</v>
      </c>
      <c r="B39" s="6">
        <v>4500</v>
      </c>
      <c r="C39" s="6">
        <v>117311.26000000002</v>
      </c>
      <c r="D39" s="6">
        <v>37794.839999999997</v>
      </c>
      <c r="E39" s="6">
        <v>800</v>
      </c>
      <c r="F39" s="6">
        <v>55409.79</v>
      </c>
      <c r="G39" s="6">
        <v>6124.75</v>
      </c>
      <c r="H39" s="6">
        <v>-44042.54</v>
      </c>
      <c r="I39" s="6">
        <v>4587.87</v>
      </c>
      <c r="J39" s="6">
        <v>193.7</v>
      </c>
      <c r="K39" s="6"/>
      <c r="L39" s="6"/>
      <c r="M39" s="6"/>
      <c r="N39" s="8">
        <f>SUM(Tabela2[[#This Row],[Colunas2]:[Colunas13]])</f>
        <v>182679.67000000004</v>
      </c>
    </row>
    <row r="40" spans="1:14" ht="16.5" thickBot="1" x14ac:dyDescent="0.3">
      <c r="A40" s="9" t="s">
        <v>49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/>
      <c r="L40" s="6"/>
      <c r="M40" s="6"/>
      <c r="N40" s="8">
        <f>SUM(Tabela2[[#This Row],[Colunas2]:[Colunas13]])</f>
        <v>0</v>
      </c>
    </row>
    <row r="41" spans="1:14" ht="16.5" thickBot="1" x14ac:dyDescent="0.3">
      <c r="A41" s="9" t="s">
        <v>50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/>
      <c r="L41" s="6"/>
      <c r="M41" s="6"/>
      <c r="N41" s="8">
        <f>SUM(Tabela2[[#This Row],[Colunas2]:[Colunas13]])</f>
        <v>0</v>
      </c>
    </row>
    <row r="42" spans="1:14" ht="16.5" thickBot="1" x14ac:dyDescent="0.3">
      <c r="A42" s="9" t="s">
        <v>51</v>
      </c>
      <c r="B42" s="6">
        <v>122040.09000000001</v>
      </c>
      <c r="C42" s="6">
        <v>112439.77000000002</v>
      </c>
      <c r="D42" s="6">
        <v>129937.69999999998</v>
      </c>
      <c r="E42" s="6">
        <v>143769.08000000002</v>
      </c>
      <c r="F42" s="6">
        <v>141217.89999999997</v>
      </c>
      <c r="G42" s="6">
        <v>117276.9</v>
      </c>
      <c r="H42" s="6">
        <v>111947.28</v>
      </c>
      <c r="I42" s="6">
        <v>119959.68000000001</v>
      </c>
      <c r="J42" s="6">
        <v>124720.04</v>
      </c>
      <c r="K42" s="6"/>
      <c r="L42" s="6"/>
      <c r="M42" s="6"/>
      <c r="N42" s="8">
        <f>SUM(Tabela2[[#This Row],[Colunas2]:[Colunas13]])</f>
        <v>1123308.4400000002</v>
      </c>
    </row>
    <row r="43" spans="1:14" ht="16.5" thickBot="1" x14ac:dyDescent="0.3">
      <c r="A43" s="9" t="s">
        <v>52</v>
      </c>
      <c r="B43" s="6">
        <v>155.22999999999999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/>
      <c r="L43" s="6"/>
      <c r="M43" s="6"/>
      <c r="N43" s="8">
        <f>SUM(Tabela2[[#This Row],[Colunas2]:[Colunas13]])</f>
        <v>155.22999999999999</v>
      </c>
    </row>
    <row r="44" spans="1:14" ht="16.5" thickBot="1" x14ac:dyDescent="0.3">
      <c r="A44" s="11" t="s">
        <v>18</v>
      </c>
      <c r="B44" s="6">
        <v>687.72000000000014</v>
      </c>
      <c r="C44" s="6">
        <v>569.08000000000015</v>
      </c>
      <c r="D44" s="6">
        <v>612.00000000000011</v>
      </c>
      <c r="E44" s="6">
        <v>681.70000000000016</v>
      </c>
      <c r="F44" s="6">
        <v>1076.1000000000001</v>
      </c>
      <c r="G44" s="6">
        <v>652.80000000000018</v>
      </c>
      <c r="H44" s="6">
        <v>610.5200000000001</v>
      </c>
      <c r="I44" s="6">
        <v>661.3000000000003</v>
      </c>
      <c r="J44" s="6">
        <v>687.22000000000014</v>
      </c>
      <c r="K44" s="6"/>
      <c r="L44" s="6"/>
      <c r="M44" s="6"/>
      <c r="N44" s="8">
        <f>SUM(Tabela2[[#This Row],[Colunas2]:[Colunas13]])</f>
        <v>6238.4400000000014</v>
      </c>
    </row>
    <row r="45" spans="1:14" ht="16.5" thickBot="1" x14ac:dyDescent="0.3">
      <c r="A45" s="11" t="s">
        <v>16</v>
      </c>
      <c r="B45" s="6">
        <v>1075.9299999999998</v>
      </c>
      <c r="C45" s="6">
        <v>6543.91</v>
      </c>
      <c r="D45" s="6">
        <v>900.29</v>
      </c>
      <c r="E45" s="6">
        <v>20635.949999999997</v>
      </c>
      <c r="F45" s="6">
        <v>18140.32</v>
      </c>
      <c r="G45" s="6">
        <v>11313.97</v>
      </c>
      <c r="H45" s="6">
        <v>900.29</v>
      </c>
      <c r="I45" s="6">
        <v>43.91</v>
      </c>
      <c r="J45" s="6">
        <v>0</v>
      </c>
      <c r="K45" s="6"/>
      <c r="L45" s="6"/>
      <c r="M45" s="6"/>
      <c r="N45" s="8">
        <f>SUM(Tabela2[[#This Row],[Colunas2]:[Colunas13]])</f>
        <v>59554.57</v>
      </c>
    </row>
    <row r="46" spans="1:14" ht="16.5" thickBot="1" x14ac:dyDescent="0.3">
      <c r="A46" s="11" t="s">
        <v>17</v>
      </c>
      <c r="B46" s="6">
        <v>0</v>
      </c>
      <c r="C46" s="6">
        <v>0</v>
      </c>
      <c r="D46" s="6">
        <v>0</v>
      </c>
      <c r="E46" s="6">
        <v>0</v>
      </c>
      <c r="F46" s="6">
        <v>22373.56</v>
      </c>
      <c r="G46" s="6">
        <v>57384.639999999999</v>
      </c>
      <c r="H46" s="6">
        <v>50830</v>
      </c>
      <c r="I46" s="6">
        <v>183829.51</v>
      </c>
      <c r="J46" s="6">
        <v>0</v>
      </c>
      <c r="K46" s="6"/>
      <c r="L46" s="6"/>
      <c r="M46" s="6"/>
      <c r="N46" s="8">
        <f>SUM(Tabela2[[#This Row],[Colunas2]:[Colunas13]])</f>
        <v>314417.71000000002</v>
      </c>
    </row>
    <row r="47" spans="1:14" ht="16.5" thickBot="1" x14ac:dyDescent="0.3">
      <c r="A47" s="11" t="s">
        <v>53</v>
      </c>
      <c r="B47" s="6">
        <v>98965.73000000001</v>
      </c>
      <c r="C47" s="6">
        <v>100257.37000000001</v>
      </c>
      <c r="D47" s="6">
        <v>95563.560000000012</v>
      </c>
      <c r="E47" s="6">
        <v>75023.25</v>
      </c>
      <c r="F47" s="6">
        <v>86750.42</v>
      </c>
      <c r="G47" s="6">
        <v>84501.749999999985</v>
      </c>
      <c r="H47" s="6">
        <v>107906.85</v>
      </c>
      <c r="I47" s="6">
        <v>91717.680000000008</v>
      </c>
      <c r="J47" s="6">
        <v>118295.68000000001</v>
      </c>
      <c r="K47" s="6"/>
      <c r="L47" s="6"/>
      <c r="M47" s="6"/>
      <c r="N47" s="8">
        <f>SUM(Tabela2[[#This Row],[Colunas2]:[Colunas13]])</f>
        <v>858982.29</v>
      </c>
    </row>
    <row r="48" spans="1:14" ht="16.5" thickBot="1" x14ac:dyDescent="0.3">
      <c r="A48" s="11" t="s">
        <v>54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/>
      <c r="L48" s="6"/>
      <c r="M48" s="6"/>
      <c r="N48" s="8">
        <f>SUM(Tabela2[[#This Row],[Colunas2]:[Colunas13]])</f>
        <v>0</v>
      </c>
    </row>
    <row r="49" spans="1:16" ht="16.5" thickBot="1" x14ac:dyDescent="0.3">
      <c r="A49" s="7" t="s">
        <v>55</v>
      </c>
      <c r="B49" s="12">
        <v>3511152.9400000004</v>
      </c>
      <c r="C49" s="12">
        <v>3169736.6500000004</v>
      </c>
      <c r="D49" s="12">
        <v>3564997.17</v>
      </c>
      <c r="E49" s="6">
        <v>3282421.25</v>
      </c>
      <c r="F49" s="12">
        <v>3794500.8100000005</v>
      </c>
      <c r="G49" s="12">
        <v>3573497.77</v>
      </c>
      <c r="H49" s="12">
        <v>3589441</v>
      </c>
      <c r="I49" s="12">
        <v>3783415.3099999996</v>
      </c>
      <c r="J49" s="12">
        <v>3683823.69</v>
      </c>
      <c r="K49" s="12"/>
      <c r="L49" s="12"/>
      <c r="M49" s="12"/>
      <c r="N49" s="8">
        <f>SUM(Tabela2[[#This Row],[Colunas2]:[Colunas13]])</f>
        <v>31952986.59</v>
      </c>
    </row>
    <row r="50" spans="1:16" ht="16.5" thickBot="1" x14ac:dyDescent="0.3">
      <c r="A50" s="7" t="s">
        <v>56</v>
      </c>
      <c r="B50" s="8">
        <v>125324.8599999994</v>
      </c>
      <c r="C50" s="8">
        <v>466497.59999999963</v>
      </c>
      <c r="D50" s="8">
        <v>80380.85999999987</v>
      </c>
      <c r="E50" s="6">
        <v>358454.25999999978</v>
      </c>
      <c r="F50" s="8">
        <v>-148038.23000000045</v>
      </c>
      <c r="G50" s="8">
        <v>72680.330000000075</v>
      </c>
      <c r="H50" s="8">
        <v>55752.830000000075</v>
      </c>
      <c r="I50" s="8">
        <v>-136169.37999999942</v>
      </c>
      <c r="J50" s="8">
        <v>-16057.419999999925</v>
      </c>
      <c r="K50" s="8"/>
      <c r="L50" s="8"/>
      <c r="M50" s="8"/>
      <c r="N50" s="8">
        <f>SUM(Tabela2[[#This Row],[Colunas2]:[Colunas13]])</f>
        <v>858825.70999999903</v>
      </c>
    </row>
    <row r="51" spans="1:16" ht="32.25" thickBot="1" x14ac:dyDescent="0.3">
      <c r="A51" s="7" t="s">
        <v>57</v>
      </c>
      <c r="B51" s="8">
        <v>953193.56999999937</v>
      </c>
      <c r="C51" s="8">
        <v>1419691.169999999</v>
      </c>
      <c r="D51" s="8">
        <v>1500072.0299999993</v>
      </c>
      <c r="E51" s="6">
        <v>1858526.2899999991</v>
      </c>
      <c r="F51" s="8">
        <v>1710488.0599999987</v>
      </c>
      <c r="G51" s="8">
        <v>1783168.3899999983</v>
      </c>
      <c r="H51" s="8">
        <v>1838921.2199999988</v>
      </c>
      <c r="I51" s="8">
        <v>1702751.8399999989</v>
      </c>
      <c r="J51" s="8">
        <v>1686694.4199999995</v>
      </c>
      <c r="K51" s="8"/>
      <c r="L51" s="8"/>
      <c r="M51" s="13"/>
      <c r="N51" s="13"/>
      <c r="P51" s="45"/>
    </row>
    <row r="52" spans="1:16" ht="16.5" thickBot="1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6" ht="16.5" thickBot="1" x14ac:dyDescent="0.3">
      <c r="A53" s="80" t="s">
        <v>71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2"/>
      <c r="N53" s="82"/>
    </row>
    <row r="54" spans="1:16" ht="16.5" thickBot="1" x14ac:dyDescent="0.3">
      <c r="A54" s="31" t="s">
        <v>19</v>
      </c>
      <c r="B54" s="4" t="s">
        <v>6</v>
      </c>
      <c r="C54" s="79" t="s">
        <v>7</v>
      </c>
      <c r="D54" s="4" t="s">
        <v>8</v>
      </c>
      <c r="E54" s="79" t="s">
        <v>9</v>
      </c>
      <c r="F54" s="4" t="s">
        <v>10</v>
      </c>
      <c r="G54" s="79" t="s">
        <v>23</v>
      </c>
      <c r="H54" s="4" t="s">
        <v>24</v>
      </c>
      <c r="I54" s="79" t="s">
        <v>0</v>
      </c>
      <c r="J54" s="4" t="s">
        <v>1</v>
      </c>
      <c r="K54" s="83" t="s">
        <v>3</v>
      </c>
      <c r="L54" s="84" t="s">
        <v>4</v>
      </c>
      <c r="M54" s="85" t="s">
        <v>5</v>
      </c>
      <c r="N54" s="4"/>
    </row>
    <row r="55" spans="1:16" ht="16.5" thickBot="1" x14ac:dyDescent="0.3">
      <c r="A55" s="9" t="s">
        <v>72</v>
      </c>
      <c r="B55" s="86">
        <v>0</v>
      </c>
      <c r="C55" s="87"/>
      <c r="D55" s="86"/>
      <c r="E55" s="78"/>
      <c r="F55" s="86"/>
      <c r="G55" s="78"/>
      <c r="H55" s="86"/>
      <c r="I55" s="78"/>
      <c r="J55" s="86">
        <v>25112.31</v>
      </c>
      <c r="K55" s="78"/>
      <c r="L55" s="88"/>
      <c r="M55" s="78"/>
      <c r="N55" s="86"/>
    </row>
    <row r="56" spans="1:16" ht="16.5" thickBot="1" x14ac:dyDescent="0.3">
      <c r="A56" s="9" t="s">
        <v>73</v>
      </c>
      <c r="B56" s="89">
        <v>0</v>
      </c>
      <c r="C56" s="90"/>
      <c r="D56" s="89"/>
      <c r="E56" s="91"/>
      <c r="F56" s="89"/>
      <c r="G56" s="91"/>
      <c r="H56" s="92"/>
      <c r="I56" s="78"/>
      <c r="J56" s="86"/>
      <c r="K56" s="78"/>
      <c r="L56" s="86"/>
      <c r="M56" s="78"/>
      <c r="N56" s="89"/>
      <c r="P56" s="45"/>
    </row>
    <row r="57" spans="1:16" ht="16.5" thickBot="1" x14ac:dyDescent="0.3">
      <c r="A57" s="18" t="s">
        <v>74</v>
      </c>
      <c r="B57" s="93">
        <f>SUM(B55:B56)</f>
        <v>0</v>
      </c>
      <c r="C57" s="94">
        <f t="shared" ref="C57:M57" si="0">SUM(C55:C56)</f>
        <v>0</v>
      </c>
      <c r="D57" s="93">
        <f t="shared" si="0"/>
        <v>0</v>
      </c>
      <c r="E57" s="94">
        <f t="shared" si="0"/>
        <v>0</v>
      </c>
      <c r="F57" s="93">
        <f t="shared" si="0"/>
        <v>0</v>
      </c>
      <c r="G57" s="94">
        <f t="shared" si="0"/>
        <v>0</v>
      </c>
      <c r="H57" s="93">
        <f t="shared" si="0"/>
        <v>0</v>
      </c>
      <c r="I57" s="94">
        <f t="shared" si="0"/>
        <v>0</v>
      </c>
      <c r="J57" s="93">
        <f t="shared" si="0"/>
        <v>25112.31</v>
      </c>
      <c r="K57" s="94">
        <f t="shared" si="0"/>
        <v>0</v>
      </c>
      <c r="L57" s="93">
        <f t="shared" si="0"/>
        <v>0</v>
      </c>
      <c r="M57" s="94">
        <f t="shared" si="0"/>
        <v>0</v>
      </c>
      <c r="N57" s="93">
        <f>SUM(B57:M57)</f>
        <v>25112.31</v>
      </c>
      <c r="P57" s="45"/>
    </row>
    <row r="58" spans="1:16" ht="16.5" thickBot="1" x14ac:dyDescent="0.3">
      <c r="B58" s="45"/>
      <c r="C58" s="46"/>
      <c r="D58" s="47"/>
      <c r="E58" s="47"/>
      <c r="F58" s="17"/>
      <c r="G58" s="17"/>
      <c r="H58" s="17"/>
      <c r="I58" s="48"/>
      <c r="J58" s="48"/>
      <c r="K58" s="48"/>
      <c r="L58" s="48"/>
      <c r="M58" s="17"/>
      <c r="N58" s="17"/>
      <c r="P58" s="45"/>
    </row>
    <row r="59" spans="1:16" ht="16.5" thickBot="1" x14ac:dyDescent="0.3">
      <c r="A59" s="1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17"/>
    </row>
    <row r="60" spans="1:16" ht="16.5" thickBot="1" x14ac:dyDescent="0.3">
      <c r="A60" s="18" t="s">
        <v>19</v>
      </c>
      <c r="B60" s="4" t="s">
        <v>6</v>
      </c>
      <c r="C60" s="4" t="s">
        <v>7</v>
      </c>
      <c r="D60" s="4" t="s">
        <v>8</v>
      </c>
      <c r="E60" s="4" t="s">
        <v>9</v>
      </c>
      <c r="F60" s="4" t="s">
        <v>10</v>
      </c>
      <c r="G60" s="4" t="s">
        <v>23</v>
      </c>
      <c r="H60" s="4" t="s">
        <v>24</v>
      </c>
      <c r="I60" s="4" t="s">
        <v>0</v>
      </c>
      <c r="J60" s="19" t="s">
        <v>1</v>
      </c>
      <c r="K60" s="4" t="s">
        <v>3</v>
      </c>
      <c r="L60" s="4" t="s">
        <v>4</v>
      </c>
      <c r="M60" s="20" t="s">
        <v>5</v>
      </c>
      <c r="N60" s="21"/>
    </row>
    <row r="61" spans="1:16" ht="16.5" thickBot="1" x14ac:dyDescent="0.3">
      <c r="A61" s="9" t="s">
        <v>21</v>
      </c>
      <c r="B61" s="22">
        <v>1000</v>
      </c>
      <c r="C61" s="63">
        <v>1000</v>
      </c>
      <c r="D61" s="66">
        <v>1000</v>
      </c>
      <c r="E61" s="67">
        <v>955.8</v>
      </c>
      <c r="F61" s="67">
        <v>1000</v>
      </c>
      <c r="G61" s="6">
        <v>1000</v>
      </c>
      <c r="H61" s="67">
        <v>1000</v>
      </c>
      <c r="I61" s="74">
        <v>998.3</v>
      </c>
      <c r="J61" s="6">
        <v>1000</v>
      </c>
      <c r="K61" s="23"/>
      <c r="L61" s="23"/>
      <c r="M61" s="59"/>
      <c r="N61" s="18"/>
    </row>
    <row r="62" spans="1:16" ht="16.5" thickBot="1" x14ac:dyDescent="0.3">
      <c r="A62" s="9" t="s">
        <v>22</v>
      </c>
      <c r="B62" s="22">
        <v>951193.57</v>
      </c>
      <c r="C62" s="63">
        <f>1166385.88+251305.29</f>
        <v>1417691.17</v>
      </c>
      <c r="D62" s="67">
        <f>1243973.98+254098.05</f>
        <v>1498072.03</v>
      </c>
      <c r="E62" s="67">
        <f>1600258.5+256311.99</f>
        <v>1856570.49</v>
      </c>
      <c r="F62" s="67">
        <f>1471898.65+236589.41</f>
        <v>1708488.0599999998</v>
      </c>
      <c r="G62" s="6">
        <v>1781168.39</v>
      </c>
      <c r="H62" s="67">
        <v>1836921.22</v>
      </c>
      <c r="I62" s="75">
        <f>1661745.11+39008.43</f>
        <v>1700753.54</v>
      </c>
      <c r="J62" s="6">
        <v>1684694.4200000002</v>
      </c>
      <c r="K62" s="6"/>
      <c r="L62" s="23"/>
      <c r="M62" s="60"/>
      <c r="N62" s="18"/>
    </row>
    <row r="63" spans="1:16" ht="16.5" thickBot="1" x14ac:dyDescent="0.3">
      <c r="A63" s="9" t="s">
        <v>59</v>
      </c>
      <c r="B63" s="24">
        <v>1000</v>
      </c>
      <c r="C63" s="64">
        <v>1000</v>
      </c>
      <c r="D63" s="68">
        <v>1000</v>
      </c>
      <c r="E63" s="68">
        <v>1000</v>
      </c>
      <c r="F63" s="68">
        <v>1000</v>
      </c>
      <c r="G63" s="49">
        <v>1000</v>
      </c>
      <c r="H63" s="67">
        <v>1000</v>
      </c>
      <c r="I63" s="75">
        <v>1000</v>
      </c>
      <c r="J63" s="6">
        <v>1000</v>
      </c>
      <c r="K63" s="6"/>
      <c r="L63" s="6"/>
      <c r="M63" s="60"/>
      <c r="N63" s="25"/>
    </row>
    <row r="64" spans="1:16" ht="16.5" thickBot="1" x14ac:dyDescent="0.3">
      <c r="A64" s="18" t="s">
        <v>2</v>
      </c>
      <c r="B64" s="50">
        <f>B61+B62+B63</f>
        <v>953193.57</v>
      </c>
      <c r="C64" s="50">
        <f t="shared" ref="C64:M64" si="1">C61+C62+C63</f>
        <v>1419691.17</v>
      </c>
      <c r="D64" s="50">
        <f t="shared" si="1"/>
        <v>1500072.03</v>
      </c>
      <c r="E64" s="50">
        <f t="shared" si="1"/>
        <v>1858526.29</v>
      </c>
      <c r="F64" s="50">
        <f t="shared" si="1"/>
        <v>1710488.0599999998</v>
      </c>
      <c r="G64" s="50">
        <f>G61+G62+G63</f>
        <v>1783168.39</v>
      </c>
      <c r="H64" s="50">
        <f t="shared" si="1"/>
        <v>1838921.22</v>
      </c>
      <c r="I64" s="50">
        <f t="shared" si="1"/>
        <v>1702751.84</v>
      </c>
      <c r="J64" s="50">
        <f t="shared" si="1"/>
        <v>1686694.4200000002</v>
      </c>
      <c r="K64" s="50">
        <f t="shared" si="1"/>
        <v>0</v>
      </c>
      <c r="L64" s="50">
        <f t="shared" si="1"/>
        <v>0</v>
      </c>
      <c r="M64" s="51">
        <f t="shared" si="1"/>
        <v>0</v>
      </c>
      <c r="N64" s="26"/>
    </row>
    <row r="65" spans="1:14" ht="16.5" thickBot="1" x14ac:dyDescent="0.3">
      <c r="A65" s="27"/>
      <c r="B65" s="28"/>
      <c r="C65" s="28"/>
      <c r="D65" s="28"/>
      <c r="E65" s="27"/>
      <c r="F65" s="28"/>
      <c r="G65" s="27"/>
      <c r="H65" s="28"/>
      <c r="I65" s="27"/>
      <c r="J65" s="28"/>
      <c r="K65" s="28"/>
      <c r="L65" s="27"/>
      <c r="M65" s="29"/>
    </row>
    <row r="66" spans="1:14" ht="16.5" thickBot="1" x14ac:dyDescent="0.3">
      <c r="A66" s="1" t="s">
        <v>60</v>
      </c>
      <c r="B66" s="2"/>
      <c r="C66" s="2"/>
      <c r="D66" s="2"/>
      <c r="E66" s="2"/>
      <c r="F66" s="2"/>
      <c r="G66" s="2"/>
      <c r="H66" s="2"/>
      <c r="I66" s="2"/>
      <c r="J66" s="30"/>
      <c r="K66" s="2"/>
      <c r="L66" s="2"/>
      <c r="M66" s="3"/>
      <c r="N66" s="52"/>
    </row>
    <row r="67" spans="1:14" ht="16.5" thickBot="1" x14ac:dyDescent="0.3">
      <c r="A67" s="31" t="s">
        <v>19</v>
      </c>
      <c r="B67" s="33" t="s">
        <v>6</v>
      </c>
      <c r="C67" s="34" t="s">
        <v>7</v>
      </c>
      <c r="D67" s="33" t="s">
        <v>8</v>
      </c>
      <c r="E67" s="34" t="s">
        <v>9</v>
      </c>
      <c r="F67" s="33" t="s">
        <v>10</v>
      </c>
      <c r="G67" s="34" t="s">
        <v>23</v>
      </c>
      <c r="H67" s="33" t="s">
        <v>24</v>
      </c>
      <c r="I67" s="34" t="s">
        <v>0</v>
      </c>
      <c r="J67" s="19" t="s">
        <v>1</v>
      </c>
      <c r="K67" s="34" t="s">
        <v>3</v>
      </c>
      <c r="L67" s="35" t="s">
        <v>4</v>
      </c>
      <c r="M67" s="34" t="s">
        <v>5</v>
      </c>
      <c r="N67" s="52"/>
    </row>
    <row r="68" spans="1:14" ht="16.5" thickBot="1" x14ac:dyDescent="0.3">
      <c r="A68" s="31" t="s">
        <v>17</v>
      </c>
      <c r="B68" s="36">
        <v>249138.83</v>
      </c>
      <c r="C68" s="65">
        <v>251305.29</v>
      </c>
      <c r="D68" s="69">
        <v>254098.05</v>
      </c>
      <c r="E68" s="71">
        <v>256311.99</v>
      </c>
      <c r="F68" s="67">
        <v>236589.41</v>
      </c>
      <c r="G68" s="38">
        <v>238990.23</v>
      </c>
      <c r="H68" s="73">
        <v>218265.11</v>
      </c>
      <c r="I68" s="76">
        <v>39008.43</v>
      </c>
      <c r="J68" s="37">
        <v>24877.31</v>
      </c>
      <c r="K68" s="38"/>
      <c r="L68" s="53"/>
      <c r="M68" s="61"/>
      <c r="N68" s="54"/>
    </row>
    <row r="69" spans="1:14" ht="16.5" thickBot="1" x14ac:dyDescent="0.3">
      <c r="A69" s="31" t="s">
        <v>29</v>
      </c>
      <c r="B69" s="53">
        <v>704054.74</v>
      </c>
      <c r="C69" s="65">
        <f>1166385.88+2000</f>
        <v>1168385.8799999999</v>
      </c>
      <c r="D69" s="70">
        <f>1000+1243973.98+1000</f>
        <v>1245973.98</v>
      </c>
      <c r="E69" s="72">
        <f>955.8+1600258.5+1000</f>
        <v>1602214.3</v>
      </c>
      <c r="F69" s="67">
        <f>1000+1471898.65+1000</f>
        <v>1473898.65</v>
      </c>
      <c r="G69" s="38">
        <v>1544178.16</v>
      </c>
      <c r="H69" s="67">
        <v>1620656.11</v>
      </c>
      <c r="I69" s="77">
        <f>1661745.11+998.3+1000</f>
        <v>1663743.4100000001</v>
      </c>
      <c r="J69" s="37">
        <v>1661817.11</v>
      </c>
      <c r="K69" s="38"/>
      <c r="L69" s="53"/>
      <c r="M69" s="62"/>
      <c r="N69" s="52"/>
    </row>
    <row r="70" spans="1:14" ht="16.5" thickBot="1" x14ac:dyDescent="0.3">
      <c r="A70" s="32" t="s">
        <v>2</v>
      </c>
      <c r="B70" s="55">
        <f>B68+B69</f>
        <v>953193.57</v>
      </c>
      <c r="C70" s="56">
        <f>C68+C69</f>
        <v>1419691.17</v>
      </c>
      <c r="D70" s="55">
        <f>D68+D69</f>
        <v>1500072.03</v>
      </c>
      <c r="E70" s="39">
        <f t="shared" ref="E70:M70" si="2">E68+E69</f>
        <v>1858526.29</v>
      </c>
      <c r="F70" s="57">
        <f t="shared" si="2"/>
        <v>1710488.0599999998</v>
      </c>
      <c r="G70" s="56">
        <f>G68+G69</f>
        <v>1783168.39</v>
      </c>
      <c r="H70" s="55">
        <f t="shared" si="2"/>
        <v>1838921.2200000002</v>
      </c>
      <c r="I70" s="56">
        <f t="shared" si="2"/>
        <v>1702751.84</v>
      </c>
      <c r="J70" s="55">
        <f t="shared" si="2"/>
        <v>1686694.4200000002</v>
      </c>
      <c r="K70" s="56">
        <f t="shared" si="2"/>
        <v>0</v>
      </c>
      <c r="L70" s="55">
        <f t="shared" si="2"/>
        <v>0</v>
      </c>
      <c r="M70" s="39">
        <f t="shared" si="2"/>
        <v>0</v>
      </c>
      <c r="N70" s="58"/>
    </row>
  </sheetData>
  <protectedRanges>
    <protectedRange sqref="J55" name="Intervalo1_3"/>
    <protectedRange sqref="B57:M57" name="Intervalo5_2_5"/>
    <protectedRange sqref="B53:M53 B56:M56 B55:I55 K55:M55" name="Intervalo5_1_4"/>
  </protectedRanges>
  <mergeCells count="1">
    <mergeCell ref="K1:M1"/>
  </mergeCells>
  <pageMargins left="0.19685039370078741" right="0.19685039370078741" top="0.94652777777777775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HOSPITAL ESTADUAL DE RIBEIRÃO PRETO - HERP - PERÍODO: 2023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Daniela Avelino Sasaki</cp:lastModifiedBy>
  <cp:lastPrinted>2023-10-23T19:02:18Z</cp:lastPrinted>
  <dcterms:created xsi:type="dcterms:W3CDTF">2008-07-21T21:08:00Z</dcterms:created>
  <dcterms:modified xsi:type="dcterms:W3CDTF">2023-10-23T19:03:15Z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