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HOSPITAIS\1. HERP\HERP PC 2024\Fluxo de Caixa e Resultado Operacional\"/>
    </mc:Choice>
  </mc:AlternateContent>
  <xr:revisionPtr revIDLastSave="0" documentId="13_ncr:1_{C9E58A15-6595-4811-936E-9D072F012741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Fluxo de Caixa" sheetId="35" r:id="rId1"/>
  </sheets>
  <calcPr calcId="191029"/>
</workbook>
</file>

<file path=xl/calcChain.xml><?xml version="1.0" encoding="utf-8"?>
<calcChain xmlns="http://schemas.openxmlformats.org/spreadsheetml/2006/main">
  <c r="G66" i="35" l="1"/>
  <c r="G65" i="35"/>
  <c r="B52" i="35" l="1"/>
  <c r="B19" i="35"/>
  <c r="D65" i="35" l="1"/>
  <c r="N16" i="35" l="1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 l="1"/>
  <c r="N11" i="35"/>
  <c r="N7" i="35"/>
  <c r="N6" i="35" l="1"/>
  <c r="N10" i="35" l="1"/>
  <c r="N14" i="35"/>
  <c r="N15" i="35"/>
  <c r="N37" i="35"/>
  <c r="N38" i="35"/>
  <c r="N39" i="35"/>
  <c r="N40" i="35"/>
  <c r="N41" i="35"/>
  <c r="N42" i="35"/>
  <c r="N43" i="35"/>
  <c r="N44" i="35"/>
  <c r="N45" i="35"/>
  <c r="N46" i="35"/>
  <c r="N47" i="35"/>
  <c r="N48" i="35"/>
  <c r="N49" i="35"/>
  <c r="N50" i="35"/>
  <c r="N51" i="35"/>
  <c r="N52" i="35"/>
  <c r="N53" i="35"/>
  <c r="N5" i="35"/>
  <c r="F67" i="35" l="1"/>
  <c r="B67" i="35"/>
  <c r="G67" i="35" l="1"/>
  <c r="G61" i="35"/>
  <c r="C61" i="35" l="1"/>
  <c r="D61" i="35"/>
  <c r="E61" i="35"/>
  <c r="F61" i="35"/>
  <c r="I61" i="35"/>
  <c r="J61" i="35"/>
  <c r="K61" i="35"/>
  <c r="L61" i="35"/>
  <c r="M61" i="35"/>
  <c r="B61" i="35"/>
  <c r="C67" i="35" l="1"/>
  <c r="M67" i="35" l="1"/>
  <c r="L67" i="35"/>
  <c r="K67" i="35"/>
  <c r="J67" i="35"/>
  <c r="I67" i="35"/>
  <c r="E67" i="35"/>
  <c r="D67" i="35"/>
</calcChain>
</file>

<file path=xl/sharedStrings.xml><?xml version="1.0" encoding="utf-8"?>
<sst xmlns="http://schemas.openxmlformats.org/spreadsheetml/2006/main" count="125" uniqueCount="84">
  <si>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</si>
  <si>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</si>
  <si>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</si>
  <si>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</si>
  <si>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</si>
  <si>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</si>
  <si>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</si>
  <si>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</si>
  <si>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</si>
  <si>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</si>
  <si>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</si>
  <si>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</si>
  <si>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</si>
  <si>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</si>
  <si>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</si>
  <si>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</si>
  <si>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</si>
  <si>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</si>
  <si>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</si>
  <si>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</si>
  <si>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</si>
  <si>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</si>
  <si>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</si>
  <si>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</si>
  <si>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</si>
  <si>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</si>
  <si>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</si>
  <si>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 371 - Observação 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</si>
  <si>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</si>
  <si>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</si>
  <si>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</si>
  <si>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</si>
  <si>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</si>
  <si>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</si>
  <si>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</si>
  <si>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</si>
  <si>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</si>
  <si>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</si>
  <si>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</si>
  <si>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</si>
  <si>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Demais Receitas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</si>
  <si>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</si>
  <si>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</si>
  <si>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</si>
  <si>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</si>
  <si>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</si>
  <si>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</si>
  <si>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</si>
  <si>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</si>
  <si>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</si>
  <si>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</si>
  <si>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</si>
  <si>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</si>
  <si>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</si>
  <si>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</si>
  <si>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</si>
  <si>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</si>
  <si>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</si>
  <si>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</si>
  <si>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 617 - Saldo Bancário </t>
  </si>
  <si>
    <t>Espécie / Caixa Pequeno</t>
  </si>
  <si>
    <t>618 - Composição de Saldo</t>
  </si>
  <si>
    <t xml:space="preserve">Outubro 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</si>
  <si>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</si>
  <si>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</si>
  <si>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</si>
  <si>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</si>
  <si>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</si>
  <si>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</si>
  <si>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</si>
  <si>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</si>
  <si>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</si>
  <si>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Repasse - Complemento Piso Enfermagem</t>
  </si>
  <si>
    <t>Ordenados - Complemento Piso Enfermagem</t>
  </si>
  <si>
    <t>Ressarcimento - Complemento Piso Enfermagem</t>
  </si>
  <si>
    <r>
      <rPr>
        <b/>
        <sz val="11"/>
        <color theme="1"/>
        <rFont val="Calibri"/>
        <family val="2"/>
        <scheme val="minor"/>
      </rPr>
      <t>"Outras Despesas com Pessoal" R$ 134.726,34 subcontas:</t>
    </r>
    <r>
      <rPr>
        <sz val="11"/>
        <color theme="1"/>
        <rFont val="Calibri"/>
        <family val="2"/>
        <scheme val="minor"/>
      </rPr>
      <t xml:space="preserve">
- Empréstimo consignado: R$ 60.895,07
- Pensão Judicial: R$ 3.981,12
- Contribuição Sindical: R$ 5.534,79
- Convênio médico: R$  64.315,36
</t>
    </r>
    <r>
      <rPr>
        <b/>
        <sz val="11"/>
        <color theme="1"/>
        <rFont val="Calibri"/>
        <family val="2"/>
        <scheme val="minor"/>
      </rPr>
      <t>"Financeiras" R$ 665,09 subcontas:</t>
    </r>
    <r>
      <rPr>
        <sz val="11"/>
        <color theme="1"/>
        <rFont val="Calibri"/>
        <family val="2"/>
        <scheme val="minor"/>
      </rPr>
      <t xml:space="preserve">
- Tarifas bancárias R$ 659,60
- Juros Pagos R$ 5,49</t>
    </r>
  </si>
  <si>
    <r>
      <rPr>
        <b/>
        <sz val="11"/>
        <color theme="1"/>
        <rFont val="Calibri"/>
        <family val="2"/>
        <scheme val="minor"/>
      </rPr>
      <t>"Outras Despesas com Pessoal" R$ 134.163,60 subcontas:</t>
    </r>
    <r>
      <rPr>
        <sz val="11"/>
        <color theme="1"/>
        <rFont val="Calibri"/>
        <family val="2"/>
        <scheme val="minor"/>
      </rPr>
      <t xml:space="preserve">
- Empréstimo consignado: R$ 60.758,51
- Pensão Judicial: R$ 3.664,26
- Contribuição Sindical: R$ 6.240,00
- Convênio médico: R$  63.500,83
</t>
    </r>
    <r>
      <rPr>
        <b/>
        <sz val="11"/>
        <color theme="1"/>
        <rFont val="Calibri"/>
        <family val="2"/>
        <scheme val="minor"/>
      </rPr>
      <t>"Financeiras" R$ 674,51 subcontas:</t>
    </r>
    <r>
      <rPr>
        <sz val="11"/>
        <color theme="1"/>
        <rFont val="Calibri"/>
        <family val="2"/>
        <scheme val="minor"/>
      </rPr>
      <t xml:space="preserve">
- Tarifas bancárias R$ 680,00
</t>
    </r>
    <r>
      <rPr>
        <sz val="11"/>
        <color rgb="FFFF0000"/>
        <rFont val="Calibri"/>
        <family val="2"/>
        <scheme val="minor"/>
      </rPr>
      <t>- Juros Pagos R$ -5,49 (ESTORNO)</t>
    </r>
  </si>
  <si>
    <r>
      <rPr>
        <b/>
        <sz val="11"/>
        <color theme="1"/>
        <rFont val="Calibri"/>
        <family val="2"/>
        <scheme val="minor"/>
      </rPr>
      <t>"Outras Despesas com Pessoal" R$ 127.849,24 subcontas:</t>
    </r>
    <r>
      <rPr>
        <sz val="11"/>
        <color theme="1"/>
        <rFont val="Calibri"/>
        <family val="2"/>
        <scheme val="minor"/>
      </rPr>
      <t xml:space="preserve">
- Empréstimo consignado: R$ 62.487,25
- Convênio médico: R$ 56.642,97 
- Contribuição Sindical: R$ 4.988,95
- Pensão Judicial: R$ 3.730,07
</t>
    </r>
    <r>
      <rPr>
        <b/>
        <sz val="11"/>
        <color theme="1"/>
        <rFont val="Calibri"/>
        <family val="2"/>
        <scheme val="minor"/>
      </rPr>
      <t>DEMAIS RECEITAS:</t>
    </r>
    <r>
      <rPr>
        <sz val="11"/>
        <color theme="1"/>
        <rFont val="Calibri"/>
        <family val="2"/>
        <scheme val="minor"/>
      </rPr>
      <t xml:space="preserve">
DEPÓSITO PRÉVIO DE HONORÁRIOS PERICIAIS REF. PROCESSO JUDICIAL 0000851-51.2012.5.15.0042
</t>
    </r>
    <r>
      <rPr>
        <b/>
        <sz val="11"/>
        <color theme="1"/>
        <rFont val="Calibri"/>
        <family val="2"/>
        <scheme val="minor"/>
      </rPr>
      <t>"Financeiras" R$ 711,10 subcontas:</t>
    </r>
    <r>
      <rPr>
        <sz val="11"/>
        <color theme="1"/>
        <rFont val="Calibri"/>
        <family val="2"/>
        <scheme val="minor"/>
      </rPr>
      <t xml:space="preserve">
- Tarifas bancárias R$ 711,10</t>
    </r>
  </si>
  <si>
    <r>
      <rPr>
        <b/>
        <sz val="11"/>
        <color theme="1"/>
        <rFont val="Calibri"/>
        <family val="2"/>
        <scheme val="minor"/>
      </rPr>
      <t xml:space="preserve">"Demais Receitas": R$ 11.765,63
REF. ESTORNO BANCO DE HORAS
"Outras Despesas com Pessoal" R$137.297,10  subcontas: </t>
    </r>
    <r>
      <rPr>
        <sz val="11"/>
        <color theme="1"/>
        <rFont val="Calibri"/>
        <family val="2"/>
        <scheme val="minor"/>
      </rPr>
      <t xml:space="preserve">
- Empréstimo consignado: R$61.714,34
- Pensão Judicial: R$3.494,30 
- Contribuição Sindical: R$7.236,12
- Convênio médico: R$ 64.852,34
</t>
    </r>
    <r>
      <rPr>
        <b/>
        <sz val="11"/>
        <color theme="1"/>
        <rFont val="Calibri"/>
        <family val="2"/>
        <scheme val="minor"/>
      </rPr>
      <t>"Financeiras" R$610,30  subcontas:</t>
    </r>
    <r>
      <rPr>
        <sz val="11"/>
        <color theme="1"/>
        <rFont val="Calibri"/>
        <family val="2"/>
        <scheme val="minor"/>
      </rPr>
      <t xml:space="preserve">
- Tarifas bancárias R$610,30
</t>
    </r>
  </si>
  <si>
    <r>
      <t xml:space="preserve">"Outras Receitas" R$ 10.872,36:
</t>
    </r>
    <r>
      <rPr>
        <sz val="11"/>
        <color theme="1"/>
        <rFont val="Calibri"/>
        <family val="2"/>
        <scheme val="minor"/>
      </rPr>
      <t>- Ref. a estorno de Horas Extras</t>
    </r>
    <r>
      <rPr>
        <b/>
        <sz val="11"/>
        <color theme="1"/>
        <rFont val="Calibri"/>
        <family val="2"/>
        <scheme val="minor"/>
      </rPr>
      <t xml:space="preserve">
"Outras Despesas com Pessoal" R$ 143.662,85 subcontas:
</t>
    </r>
    <r>
      <rPr>
        <sz val="11"/>
        <color theme="1"/>
        <rFont val="Calibri"/>
        <family val="2"/>
        <scheme val="minor"/>
      </rPr>
      <t>- Empréstimo Consignado R$ 62.405,59
- Pensão Judicial R$ 5.549,81
- Contribuição Sindical R$ 7.606,50
- Convênio Médico R$ 68.100,95</t>
    </r>
    <r>
      <rPr>
        <b/>
        <sz val="11"/>
        <color theme="1"/>
        <rFont val="Calibri"/>
        <family val="2"/>
        <scheme val="minor"/>
      </rPr>
      <t xml:space="preserve">
"Financeiras" R$ 605,20 subcontas:
</t>
    </r>
    <r>
      <rPr>
        <sz val="11"/>
        <color theme="1"/>
        <rFont val="Calibri"/>
        <family val="2"/>
        <scheme val="minor"/>
      </rPr>
      <t>- Tarifas Bancárias R$ 605,20</t>
    </r>
  </si>
  <si>
    <r>
      <t xml:space="preserve">"Demais Receitas": R$ 13.876,40
</t>
    </r>
    <r>
      <rPr>
        <sz val="11"/>
        <color theme="1"/>
        <rFont val="Calibri"/>
        <family val="2"/>
        <scheme val="minor"/>
      </rPr>
      <t>REF. ESTORNO BANCO DE HORAS</t>
    </r>
    <r>
      <rPr>
        <b/>
        <sz val="11"/>
        <color theme="1"/>
        <rFont val="Calibri"/>
        <family val="2"/>
        <scheme val="minor"/>
      </rPr>
      <t xml:space="preserve">
"Outras Despesas com Pessoal" R$ 140.261,28 subcontas:
</t>
    </r>
    <r>
      <rPr>
        <sz val="11"/>
        <color theme="1"/>
        <rFont val="Calibri"/>
        <family val="2"/>
        <scheme val="minor"/>
      </rPr>
      <t xml:space="preserve">- Empréstimo consignado: R$ 64.657,56
- Pensão Judicial: R$ 6.421,38
- Contribuição Sindical: R$ 3.197,18
- Convênio médico: R$ 65.985,16 </t>
    </r>
    <r>
      <rPr>
        <b/>
        <sz val="11"/>
        <color theme="1"/>
        <rFont val="Calibri"/>
        <family val="2"/>
        <scheme val="minor"/>
      </rPr>
      <t xml:space="preserve">
"Financeiras" R$  subcontas: R$ 623,90
</t>
    </r>
    <r>
      <rPr>
        <sz val="11"/>
        <color theme="1"/>
        <rFont val="Calibri"/>
        <family val="2"/>
        <scheme val="minor"/>
      </rPr>
      <t>- Tarifas bancárias R$ 623,90</t>
    </r>
    <r>
      <rPr>
        <b/>
        <sz val="11"/>
        <color theme="1"/>
        <rFont val="Calibri"/>
        <family val="2"/>
        <scheme val="minor"/>
      </rPr>
      <t xml:space="preserve">
</t>
    </r>
  </si>
  <si>
    <t> 616 - Fluxo de Caixa </t>
  </si>
  <si>
    <r>
      <rPr>
        <b/>
        <sz val="11"/>
        <color theme="1"/>
        <rFont val="Calibri"/>
        <family val="2"/>
        <scheme val="minor"/>
      </rPr>
      <t xml:space="preserve"> "Outras Despesas com Pessoal" R$ 132.307,13 subcontas:</t>
    </r>
    <r>
      <rPr>
        <sz val="11"/>
        <color theme="1"/>
        <rFont val="Calibri"/>
        <family val="2"/>
        <scheme val="minor"/>
      </rPr>
      <t xml:space="preserve">
- Empréstimo consignado: R$ 61.444,95
- Pensão Judicial: R$ 6.281,87
- Contribuição Sindical: R$ 1.928,01
- Convênio médico: R$ 62.652,30
</t>
    </r>
    <r>
      <rPr>
        <b/>
        <sz val="11"/>
        <color theme="1"/>
        <rFont val="Calibri"/>
        <family val="2"/>
        <scheme val="minor"/>
      </rPr>
      <t xml:space="preserve">"Financeiras" R$ 642,60 subcontas:
</t>
    </r>
    <r>
      <rPr>
        <sz val="11"/>
        <color theme="1"/>
        <rFont val="Calibri"/>
        <family val="2"/>
        <scheme val="minor"/>
      </rPr>
      <t>- Tarifas bancárias R$ 642,60</t>
    </r>
  </si>
  <si>
    <r>
      <rPr>
        <b/>
        <sz val="11"/>
        <color theme="1"/>
        <rFont val="Calibri"/>
        <family val="2"/>
        <scheme val="minor"/>
      </rPr>
      <t>"Outras Receitas" R$ 3.266,11:</t>
    </r>
    <r>
      <rPr>
        <sz val="11"/>
        <color theme="1"/>
        <rFont val="Calibri"/>
        <family val="2"/>
        <scheme val="minor"/>
      </rPr>
      <t xml:space="preserve">
- Ref. a estorno de Horas Extras
</t>
    </r>
    <r>
      <rPr>
        <b/>
        <sz val="11"/>
        <color theme="1"/>
        <rFont val="Calibri"/>
        <family val="2"/>
        <scheme val="minor"/>
      </rPr>
      <t>"Outras Despesas com Pessoal" R$ 133.661,99 subcontas:</t>
    </r>
    <r>
      <rPr>
        <sz val="11"/>
        <color theme="1"/>
        <rFont val="Calibri"/>
        <family val="2"/>
        <scheme val="minor"/>
      </rPr>
      <t xml:space="preserve">
- Empréstimo consignado R$ 63.276,63
- Pensão Judicial R$ 5.437,29
- Contribuição Sindical R$ 1.931,34
- Convênio médico R$ 63.016,73
</t>
    </r>
    <r>
      <rPr>
        <b/>
        <sz val="11"/>
        <color theme="1"/>
        <rFont val="Calibri"/>
        <family val="2"/>
        <scheme val="minor"/>
      </rPr>
      <t>"Financeiras" R$ R$ 625,41 subcontas:</t>
    </r>
    <r>
      <rPr>
        <sz val="11"/>
        <color theme="1"/>
        <rFont val="Calibri"/>
        <family val="2"/>
        <scheme val="minor"/>
      </rPr>
      <t xml:space="preserve">
- Juros Pagos R$ 18,51
- Tarifas bancárias R$ 606,90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</si>
</sst>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/>
      <top style="medium">
        <color rgb="FFCFCFC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thin">
        <color theme="4" tint="0.39997558519241921"/>
      </bottom>
      <diagonal/>
    </border>
    <border>
      <left style="medium">
        <color rgb="FFCFCFCF"/>
      </left>
      <right style="medium">
        <color rgb="FFCFCFCF"/>
      </right>
      <top style="thin">
        <color theme="2" tint="-0.249977111117893"/>
      </top>
      <bottom style="medium">
        <color rgb="FFCFCFCF"/>
      </bottom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/>
      <top style="thin">
        <color theme="4" tint="0.39997558519241921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7" fillId="0" borderId="11" applyNumberFormat="0" applyFill="0" applyAlignment="0" applyProtection="0"/>
    <xf numFmtId="0" fontId="8" fillId="0" borderId="12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3" applyNumberFormat="0" applyAlignment="0" applyProtection="0"/>
    <xf numFmtId="0" fontId="13" fillId="8" borderId="14" applyNumberFormat="0" applyAlignment="0" applyProtection="0"/>
    <xf numFmtId="0" fontId="14" fillId="8" borderId="13" applyNumberFormat="0" applyAlignment="0" applyProtection="0"/>
    <xf numFmtId="0" fontId="15" fillId="0" borderId="15" applyNumberFormat="0" applyFill="0" applyAlignment="0" applyProtection="0"/>
    <xf numFmtId="0" fontId="16" fillId="9" borderId="16" applyNumberFormat="0" applyAlignment="0" applyProtection="0"/>
    <xf numFmtId="0" fontId="17" fillId="0" borderId="0" applyNumberFormat="0" applyFill="0" applyBorder="0" applyAlignment="0" applyProtection="0"/>
    <xf numFmtId="0" fontId="1" fillId="10" borderId="17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8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0" fontId="1" fillId="0" borderId="0"/>
  </cellStyleXfs>
  <cellXfs count="114">
    <xf numFmtId="0" fontId="0" fillId="0" borderId="0" xfId="0"/>
    <xf numFmtId="43" fontId="4" fillId="0" borderId="7" xfId="7" applyFont="1" applyBorder="1" applyAlignment="1">
      <alignment horizontal="center" vertical="center" wrapText="1"/>
    </xf>
    <xf numFmtId="43" fontId="4" fillId="0" borderId="9" xfId="7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3" fontId="2" fillId="0" borderId="2" xfId="7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3" fontId="3" fillId="0" borderId="2" xfId="7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3" fontId="3" fillId="0" borderId="2" xfId="7" applyFont="1" applyBorder="1" applyAlignment="1">
      <alignment horizontal="right" vertical="center" wrapText="1"/>
    </xf>
    <xf numFmtId="0" fontId="2" fillId="3" borderId="6" xfId="0" applyFont="1" applyFill="1" applyBorder="1" applyAlignment="1">
      <alignment vertical="center" wrapText="1"/>
    </xf>
    <xf numFmtId="43" fontId="3" fillId="0" borderId="20" xfId="7" applyFont="1" applyBorder="1" applyAlignment="1">
      <alignment vertical="center" wrapText="1"/>
    </xf>
    <xf numFmtId="43" fontId="21" fillId="0" borderId="2" xfId="7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3" fillId="0" borderId="2" xfId="7" applyFont="1" applyBorder="1" applyAlignment="1">
      <alignment horizontal="center" vertical="center" wrapText="1"/>
    </xf>
    <xf numFmtId="43" fontId="2" fillId="0" borderId="2" xfId="7" applyFont="1" applyFill="1" applyBorder="1" applyAlignment="1">
      <alignment vertical="center" wrapText="1"/>
    </xf>
    <xf numFmtId="43" fontId="3" fillId="2" borderId="7" xfId="7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3" fontId="2" fillId="0" borderId="9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3" fontId="0" fillId="0" borderId="0" xfId="7" applyFont="1" applyFill="1" applyBorder="1" applyAlignment="1">
      <alignment vertical="center" wrapText="1"/>
    </xf>
    <xf numFmtId="43" fontId="3" fillId="3" borderId="2" xfId="7" applyFont="1" applyFill="1" applyBorder="1" applyAlignment="1">
      <alignment horizontal="center" vertical="center" wrapText="1"/>
    </xf>
    <xf numFmtId="43" fontId="3" fillId="0" borderId="2" xfId="7" applyFont="1" applyFill="1" applyBorder="1" applyAlignment="1">
      <alignment horizontal="center" vertical="center" wrapText="1"/>
    </xf>
    <xf numFmtId="43" fontId="2" fillId="0" borderId="2" xfId="7" applyFont="1" applyFill="1" applyBorder="1" applyAlignment="1">
      <alignment horizontal="center" vertical="center" wrapText="1"/>
    </xf>
    <xf numFmtId="43" fontId="2" fillId="2" borderId="2" xfId="7" applyFont="1" applyFill="1" applyBorder="1" applyAlignment="1">
      <alignment horizontal="center" vertical="center" wrapText="1"/>
    </xf>
    <xf numFmtId="43" fontId="21" fillId="3" borderId="1" xfId="7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3" fillId="0" borderId="4" xfId="7" applyFont="1" applyBorder="1" applyAlignment="1">
      <alignment horizontal="center" vertical="center" wrapText="1"/>
    </xf>
    <xf numFmtId="43" fontId="4" fillId="0" borderId="2" xfId="7" applyFont="1" applyBorder="1" applyAlignment="1">
      <alignment vertical="center" wrapText="1"/>
    </xf>
    <xf numFmtId="43" fontId="3" fillId="0" borderId="1" xfId="7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43" fontId="0" fillId="0" borderId="0" xfId="7" applyFont="1" applyAlignment="1">
      <alignment vertical="center" wrapText="1"/>
    </xf>
    <xf numFmtId="43" fontId="19" fillId="0" borderId="0" xfId="0" applyNumberFormat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3" fillId="0" borderId="0" xfId="7" applyFont="1" applyBorder="1" applyAlignment="1">
      <alignment vertical="center" wrapText="1"/>
    </xf>
    <xf numFmtId="43" fontId="3" fillId="0" borderId="1" xfId="7" applyFont="1" applyFill="1" applyBorder="1" applyAlignment="1">
      <alignment horizontal="center" vertical="center" wrapText="1"/>
    </xf>
    <xf numFmtId="43" fontId="3" fillId="3" borderId="1" xfId="7" applyFont="1" applyFill="1" applyBorder="1" applyAlignment="1">
      <alignment horizontal="center" vertical="center" wrapText="1"/>
    </xf>
    <xf numFmtId="43" fontId="21" fillId="0" borderId="1" xfId="7" applyFont="1" applyFill="1" applyBorder="1" applyAlignment="1">
      <alignment horizontal="center" vertical="center" wrapText="1"/>
    </xf>
    <xf numFmtId="4" fontId="24" fillId="0" borderId="0" xfId="0" applyNumberFormat="1" applyFont="1" applyAlignment="1">
      <alignment vertical="center" wrapText="1"/>
    </xf>
    <xf numFmtId="43" fontId="3" fillId="2" borderId="7" xfId="0" applyNumberFormat="1" applyFont="1" applyFill="1" applyBorder="1" applyAlignment="1">
      <alignment vertical="center" wrapText="1"/>
    </xf>
    <xf numFmtId="43" fontId="2" fillId="0" borderId="2" xfId="7" applyFont="1" applyBorder="1" applyAlignment="1">
      <alignment horizontal="right" vertical="center"/>
    </xf>
    <xf numFmtId="43" fontId="2" fillId="0" borderId="2" xfId="7" applyFont="1" applyBorder="1" applyAlignment="1">
      <alignment vertical="center"/>
    </xf>
    <xf numFmtId="43" fontId="2" fillId="2" borderId="2" xfId="7" applyFont="1" applyFill="1" applyBorder="1" applyAlignment="1">
      <alignment horizontal="right" vertical="center"/>
    </xf>
    <xf numFmtId="43" fontId="2" fillId="2" borderId="2" xfId="7" applyFont="1" applyFill="1" applyBorder="1" applyAlignment="1">
      <alignment vertical="center"/>
    </xf>
    <xf numFmtId="43" fontId="2" fillId="0" borderId="2" xfId="7" applyFont="1" applyFill="1" applyBorder="1" applyAlignment="1">
      <alignment horizontal="right" vertical="center"/>
    </xf>
    <xf numFmtId="43" fontId="2" fillId="2" borderId="2" xfId="7" applyFont="1" applyFill="1" applyBorder="1" applyAlignment="1" applyProtection="1">
      <alignment vertical="center"/>
      <protection locked="0"/>
    </xf>
    <xf numFmtId="43" fontId="2" fillId="0" borderId="2" xfId="7" applyFont="1" applyFill="1" applyBorder="1" applyAlignment="1" applyProtection="1">
      <alignment vertical="center"/>
      <protection locked="0"/>
    </xf>
    <xf numFmtId="43" fontId="2" fillId="0" borderId="2" xfId="7" applyFont="1" applyBorder="1" applyAlignment="1" applyProtection="1">
      <alignment vertical="center"/>
      <protection locked="0"/>
    </xf>
    <xf numFmtId="43" fontId="2" fillId="0" borderId="19" xfId="0" applyNumberFormat="1" applyFont="1" applyBorder="1" applyAlignment="1" applyProtection="1">
      <alignment vertical="center"/>
      <protection locked="0"/>
    </xf>
    <xf numFmtId="43" fontId="2" fillId="3" borderId="19" xfId="0" applyNumberFormat="1" applyFont="1" applyFill="1" applyBorder="1" applyAlignment="1" applyProtection="1">
      <alignment vertical="center"/>
      <protection locked="0"/>
    </xf>
    <xf numFmtId="43" fontId="2" fillId="3" borderId="2" xfId="7" applyFont="1" applyFill="1" applyBorder="1" applyAlignment="1" applyProtection="1">
      <alignment vertical="center"/>
      <protection locked="0"/>
    </xf>
    <xf numFmtId="43" fontId="3" fillId="0" borderId="20" xfId="7" applyFont="1" applyBorder="1" applyAlignment="1" applyProtection="1">
      <alignment vertical="center"/>
      <protection locked="0"/>
    </xf>
    <xf numFmtId="0" fontId="23" fillId="2" borderId="7" xfId="0" applyFont="1" applyFill="1" applyBorder="1" applyAlignment="1">
      <alignment horizontal="center" vertical="center" wrapText="1"/>
    </xf>
    <xf numFmtId="0" fontId="0" fillId="3" borderId="6" xfId="7" applyNumberFormat="1" applyFont="1" applyFill="1" applyBorder="1" applyAlignment="1">
      <alignment horizontal="left" vertical="center" wrapText="1"/>
    </xf>
    <xf numFmtId="0" fontId="0" fillId="3" borderId="7" xfId="7" applyNumberFormat="1" applyFont="1" applyFill="1" applyBorder="1" applyAlignment="1">
      <alignment horizontal="left" vertical="center" wrapText="1"/>
    </xf>
    <xf numFmtId="0" fontId="0" fillId="3" borderId="4" xfId="7" applyNumberFormat="1" applyFont="1" applyFill="1" applyBorder="1" applyAlignment="1">
      <alignment horizontal="left" vertical="center" wrapText="1"/>
    </xf>
    <xf numFmtId="0" fontId="0" fillId="35" borderId="7" xfId="7" applyNumberFormat="1" applyFont="1" applyFill="1" applyBorder="1" applyAlignment="1">
      <alignment horizontal="left" vertical="center" wrapText="1" readingOrder="1"/>
    </xf>
    <xf numFmtId="0" fontId="0" fillId="35" borderId="4" xfId="7" applyNumberFormat="1" applyFont="1" applyFill="1" applyBorder="1" applyAlignment="1">
      <alignment horizontal="left" vertical="center" wrapText="1" readingOrder="1"/>
    </xf>
    <xf numFmtId="0" fontId="19" fillId="0" borderId="6" xfId="7" applyNumberFormat="1" applyFont="1" applyFill="1" applyBorder="1" applyAlignment="1" applyProtection="1">
      <alignment vertical="center" wrapText="1"/>
      <protection locked="0"/>
    </xf>
    <xf numFmtId="0" fontId="0" fillId="0" borderId="7" xfId="7" applyNumberFormat="1" applyFont="1" applyFill="1" applyBorder="1" applyAlignment="1" applyProtection="1">
      <alignment vertical="center" wrapText="1"/>
      <protection locked="0"/>
    </xf>
    <xf numFmtId="0" fontId="0" fillId="0" borderId="4" xfId="7" applyNumberFormat="1" applyFont="1" applyFill="1" applyBorder="1" applyAlignment="1" applyProtection="1">
      <alignment vertical="center" wrapText="1"/>
      <protection locked="0"/>
    </xf>
    <xf numFmtId="0" fontId="0" fillId="3" borderId="6" xfId="7" applyNumberFormat="1" applyFont="1" applyFill="1" applyBorder="1" applyAlignment="1">
      <alignment vertical="center" wrapText="1"/>
    </xf>
    <xf numFmtId="0" fontId="0" fillId="3" borderId="7" xfId="7" applyNumberFormat="1" applyFont="1" applyFill="1" applyBorder="1" applyAlignment="1">
      <alignment vertical="center" wrapText="1"/>
    </xf>
    <xf numFmtId="0" fontId="0" fillId="3" borderId="4" xfId="7" applyNumberFormat="1" applyFont="1" applyFill="1" applyBorder="1" applyAlignment="1">
      <alignment vertical="center" wrapText="1"/>
    </xf>
    <xf numFmtId="0" fontId="0" fillId="0" borderId="6" xfId="7" applyNumberFormat="1" applyFont="1" applyFill="1" applyBorder="1" applyAlignment="1">
      <alignment horizontal="left" vertical="center" wrapText="1"/>
    </xf>
    <xf numFmtId="0" fontId="0" fillId="0" borderId="7" xfId="7" applyNumberFormat="1" applyFont="1" applyFill="1" applyBorder="1" applyAlignment="1">
      <alignment horizontal="left" vertical="center" wrapText="1"/>
    </xf>
    <xf numFmtId="0" fontId="0" fillId="0" borderId="4" xfId="7" applyNumberFormat="1" applyFont="1" applyFill="1" applyBorder="1" applyAlignment="1">
      <alignment horizontal="left" vertical="center" wrapText="1"/>
    </xf>
    <xf numFmtId="0" fontId="0" fillId="0" borderId="6" xfId="7" applyNumberFormat="1" applyFont="1" applyFill="1" applyBorder="1" applyAlignment="1" applyProtection="1">
      <alignment horizontal="left" vertical="center" wrapText="1"/>
      <protection locked="0"/>
    </xf>
    <xf numFmtId="0" fontId="0" fillId="0" borderId="7" xfId="7" applyNumberFormat="1" applyFont="1" applyFill="1" applyBorder="1" applyAlignment="1" applyProtection="1">
      <alignment horizontal="left" vertical="center" wrapText="1"/>
      <protection locked="0"/>
    </xf>
    <xf numFmtId="0" fontId="0" fillId="0" borderId="4" xfId="7" applyNumberFormat="1" applyFont="1" applyFill="1" applyBorder="1" applyAlignment="1" applyProtection="1">
      <alignment horizontal="left" vertical="center" wrapText="1"/>
      <protection locked="0"/>
    </xf>
    <xf numFmtId="0" fontId="0" fillId="0" borderId="6" xfId="7" applyNumberFormat="1" applyFont="1" applyFill="1" applyBorder="1" applyAlignment="1" applyProtection="1">
      <alignment vertical="center" wrapText="1"/>
      <protection locked="0"/>
    </xf>
    <xf numFmtId="0" fontId="19" fillId="3" borderId="6" xfId="7" applyNumberFormat="1" applyFont="1" applyFill="1" applyBorder="1" applyAlignment="1" applyProtection="1">
      <alignment horizontal="left" vertical="center" wrapText="1"/>
      <protection locked="0"/>
    </xf>
    <xf numFmtId="0" fontId="0" fillId="3" borderId="7" xfId="7" applyNumberFormat="1" applyFont="1" applyFill="1" applyBorder="1" applyAlignment="1" applyProtection="1">
      <alignment horizontal="left" vertical="center" wrapText="1"/>
      <protection locked="0"/>
    </xf>
    <xf numFmtId="0" fontId="0" fillId="3" borderId="4" xfId="7" applyNumberFormat="1" applyFont="1" applyFill="1" applyBorder="1" applyAlignment="1" applyProtection="1">
      <alignment horizontal="left" vertical="center" wrapText="1"/>
      <protection locked="0"/>
    </xf>
    <xf numFmtId="0" fontId="0" fillId="0" borderId="6" xfId="7" applyNumberFormat="1" applyFont="1" applyFill="1" applyBorder="1" applyAlignment="1">
      <alignment vertical="center" wrapText="1"/>
    </xf>
    <xf numFmtId="0" fontId="0" fillId="0" borderId="7" xfId="7" applyNumberFormat="1" applyFont="1" applyFill="1" applyBorder="1" applyAlignment="1">
      <alignment vertical="center" wrapText="1"/>
    </xf>
    <xf numFmtId="0" fontId="0" fillId="0" borderId="4" xfId="7" applyNumberFormat="1" applyFont="1" applyFill="1" applyBorder="1" applyAlignment="1">
      <alignment vertical="center" wrapText="1"/>
    </xf>
    <xf numFmtId="4" fontId="24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43" fontId="3" fillId="0" borderId="7" xfId="7" applyFont="1" applyFill="1" applyBorder="1" applyAlignment="1">
      <alignment horizontal="center" vertical="center" wrapText="1"/>
    </xf>
    <xf numFmtId="43" fontId="21" fillId="0" borderId="7" xfId="7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3" fontId="3" fillId="0" borderId="8" xfId="7" applyNumberFormat="1" applyFont="1" applyBorder="1" applyAlignment="1">
      <alignment horizontal="center" vertical="center" wrapText="1"/>
    </xf>
    <xf numFmtId="43" fontId="2" fillId="0" borderId="8" xfId="7" applyNumberFormat="1" applyFont="1" applyBorder="1" applyAlignment="1">
      <alignment vertical="center" wrapText="1"/>
    </xf>
    <xf numFmtId="43" fontId="2" fillId="2" borderId="8" xfId="7" applyNumberFormat="1" applyFont="1" applyFill="1" applyBorder="1" applyAlignment="1">
      <alignment vertical="center"/>
    </xf>
    <xf numFmtId="43" fontId="2" fillId="0" borderId="8" xfId="7" applyNumberFormat="1" applyFont="1" applyBorder="1" applyAlignment="1">
      <alignment vertical="center"/>
    </xf>
    <xf numFmtId="43" fontId="2" fillId="2" borderId="8" xfId="7" applyNumberFormat="1" applyFont="1" applyFill="1" applyBorder="1" applyAlignment="1">
      <alignment horizontal="right" vertical="center"/>
    </xf>
    <xf numFmtId="43" fontId="2" fillId="2" borderId="8" xfId="7" applyNumberFormat="1" applyFont="1" applyFill="1" applyBorder="1" applyAlignment="1">
      <alignment horizontal="right" vertical="center" wrapText="1"/>
    </xf>
    <xf numFmtId="43" fontId="2" fillId="0" borderId="8" xfId="7" applyNumberFormat="1" applyFont="1" applyBorder="1" applyAlignment="1">
      <alignment horizontal="right" vertical="center" wrapText="1"/>
    </xf>
    <xf numFmtId="43" fontId="2" fillId="0" borderId="8" xfId="7" applyNumberFormat="1" applyFont="1" applyBorder="1" applyAlignment="1">
      <alignment horizontal="right" vertical="center"/>
    </xf>
    <xf numFmtId="43" fontId="2" fillId="2" borderId="8" xfId="7" applyNumberFormat="1" applyFont="1" applyFill="1" applyBorder="1" applyAlignment="1">
      <alignment vertical="center" wrapText="1"/>
    </xf>
    <xf numFmtId="43" fontId="3" fillId="0" borderId="22" xfId="7" applyNumberFormat="1" applyFont="1" applyBorder="1" applyAlignment="1">
      <alignment vertical="center" wrapText="1"/>
    </xf>
    <xf numFmtId="43" fontId="3" fillId="2" borderId="22" xfId="7" applyNumberFormat="1" applyFont="1" applyFill="1" applyBorder="1" applyAlignment="1">
      <alignment vertical="center" wrapText="1"/>
    </xf>
    <xf numFmtId="43" fontId="3" fillId="0" borderId="8" xfId="7" applyNumberFormat="1" applyFont="1" applyBorder="1" applyAlignment="1">
      <alignment vertical="center" wrapText="1"/>
    </xf>
    <xf numFmtId="43" fontId="3" fillId="2" borderId="8" xfId="7" applyNumberFormat="1" applyFont="1" applyFill="1" applyBorder="1" applyAlignment="1">
      <alignment vertical="center" wrapText="1"/>
    </xf>
    <xf numFmtId="43" fontId="21" fillId="2" borderId="8" xfId="7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3" fontId="3" fillId="0" borderId="7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21" xfId="7" applyNumberFormat="1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</cellXfs>
  <cellStyles count="53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11" xfId="52" xr:uid="{00000000-0005-0000-0000-000024000000}"/>
    <cellStyle name="Normal 2" xfId="51" xr:uid="{00000000-0005-0000-0000-000025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1000000}"/>
    <cellStyle name="Vírgula 2 2" xfId="2" xr:uid="{00000000-0005-0000-0000-000032000000}"/>
    <cellStyle name="Vírgula 3" xfId="3" xr:uid="{00000000-0005-0000-0000-000033000000}"/>
    <cellStyle name="Vírgula 4" xfId="6" xr:uid="{00000000-0005-0000-0000-000034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CFCFCF"/>
        </top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medium">
          <color rgb="FFCFCFCF"/>
        </bottom>
      </border>
    </dxf>
    <dxf>
      <border outline="0">
        <top style="medium">
          <color rgb="FFCFCFCF"/>
        </top>
      </border>
    </dxf>
    <dxf>
      <border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sz val="12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</dxfs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A2:N54" headerRowCount="0" totalsRowShown="0" headerRowDxfId="50" dataDxfId="49" totalsRowDxfId="48">
  <tableColumns count="14">
    <tableColumn id="1" xr3:uid="{00000000-0010-0000-0000-000001000000}" name="Colunas1" headerRowDxfId="47" dataDxfId="46" totalsRowDxfId="45"/>
    <tableColumn id="2" xr3:uid="{00000000-0010-0000-0000-000002000000}" name="Colunas2" headerRowDxfId="44" dataDxfId="43" totalsRowDxfId="42"/>
    <tableColumn id="3" xr3:uid="{00000000-0010-0000-0000-000003000000}" name="Colunas3" headerRowDxfId="41" dataDxfId="40" totalsRowDxfId="39"/>
    <tableColumn id="4" xr3:uid="{00000000-0010-0000-0000-000004000000}" name="Colunas4" headerRowDxfId="38" dataDxfId="37" totalsRowDxfId="36"/>
    <tableColumn id="5" xr3:uid="{00000000-0010-0000-0000-000005000000}" name="Colunas5" headerRowDxfId="35" dataDxfId="34" totalsRowDxfId="33" dataCellStyle="Vírgula"/>
    <tableColumn id="6" xr3:uid="{00000000-0010-0000-0000-000006000000}" name="Colunas6" headerRowDxfId="32" dataDxfId="31" totalsRowDxfId="30"/>
    <tableColumn id="7" xr3:uid="{00000000-0010-0000-0000-000007000000}" name="Colunas7" headerRowDxfId="29" dataDxfId="28" totalsRowDxfId="27"/>
    <tableColumn id="8" xr3:uid="{00000000-0010-0000-0000-000008000000}" name="Colunas8" headerRowDxfId="26" dataDxfId="25" totalsRowDxfId="24"/>
    <tableColumn id="9" xr3:uid="{00000000-0010-0000-0000-000009000000}" name="Colunas9" headerRowDxfId="23" dataDxfId="22" totalsRowDxfId="21"/>
    <tableColumn id="10" xr3:uid="{00000000-0010-0000-0000-00000A000000}" name="Colunas10" headerRowDxfId="20" dataDxfId="19" totalsRowDxfId="18" dataCellStyle="Vírgula"/>
    <tableColumn id="11" xr3:uid="{00000000-0010-0000-0000-00000B000000}" name="Colunas11" headerRowDxfId="17" dataDxfId="16" totalsRowDxfId="15"/>
    <tableColumn id="12" xr3:uid="{00000000-0010-0000-0000-00000C000000}" name="Colunas12" headerRowDxfId="14" dataDxfId="13" totalsRowDxfId="12"/>
    <tableColumn id="13" xr3:uid="{00000000-0010-0000-0000-00000D000000}" name="Colunas13" headerRowDxfId="11" dataDxfId="10" totalsRowDxfId="9"/>
    <tableColumn id="14" xr3:uid="{00000000-0010-0000-0000-00000E000000}" name="Colunas14" dataDxfId="8" totalsRowDxfId="7" dataCellStyle="Vírgula"/>
  </tableColumns>
  <tableStyleInfo name="TableStyleMedium2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43" displayName="Tabela43" ref="A71:A82" headerRowCount="0" totalsRowShown="0" headerRowDxfId="6" dataDxfId="4" headerRowBorderDxfId="5" tableBorderDxfId="3" totalsRowBorderDxfId="2">
  <tableColumns count="1">
    <tableColumn id="1" xr3:uid="{00000000-0010-0000-0200-000001000000}" name="Colunas1" headerRowDxfId="1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showGridLines="0" tabSelected="1" zoomScale="85" zoomScaleNormal="85" zoomScalePageLayoutView="90" workbookViewId="0">
      <selection activeCell="D1" sqref="D1"/>
    </sheetView>
  </sheetViews>
  <sheetFormatPr defaultRowHeight="15" x14ac:dyDescent="0.25"/>
  <cols>
    <col min="1" max="1" width="45.85546875" style="32" bestFit="1" customWidth="1"/>
    <col min="2" max="2" width="15.5703125" style="32" bestFit="1" customWidth="1"/>
    <col min="3" max="3" width="15.85546875" style="32" customWidth="1"/>
    <col min="4" max="13" width="15.28515625" style="32" bestFit="1" customWidth="1"/>
    <col min="14" max="14" width="16.28515625" style="32" customWidth="1"/>
    <col min="15" max="15" width="9.140625" style="32"/>
    <col min="16" max="16" width="13.28515625" style="32" bestFit="1" customWidth="1"/>
    <col min="17" max="16384" width="9.140625" style="32"/>
  </cols>
  <sheetData>
    <row r="1" spans="1:14" ht="48.75" customHeight="1" thickBot="1" x14ac:dyDescent="0.3">
      <c r="A1" s="3" t="s">
        <v>81</v>
      </c>
      <c r="B1" s="4"/>
      <c r="C1" s="4"/>
      <c r="D1" s="4"/>
      <c r="E1" s="4"/>
      <c r="F1" s="4"/>
      <c r="G1" s="4"/>
      <c r="H1" s="4"/>
      <c r="I1" s="4"/>
      <c r="J1" s="4"/>
      <c r="K1" s="60"/>
      <c r="L1" s="60"/>
      <c r="M1" s="60"/>
      <c r="N1" s="5"/>
    </row>
    <row r="2" spans="1:14" ht="16.5" thickBot="1" x14ac:dyDescent="0.3">
      <c r="A2" s="9" t="s">
        <v>19</v>
      </c>
      <c r="B2" s="33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23</v>
      </c>
      <c r="H2" s="6" t="s">
        <v>24</v>
      </c>
      <c r="I2" s="6" t="s">
        <v>0</v>
      </c>
      <c r="J2" s="6" t="s">
        <v>1</v>
      </c>
      <c r="K2" s="6" t="s">
        <v>62</v>
      </c>
      <c r="L2" s="6" t="s">
        <v>4</v>
      </c>
      <c r="M2" s="6" t="s">
        <v>5</v>
      </c>
      <c r="N2" s="6" t="s">
        <v>2</v>
      </c>
    </row>
    <row r="3" spans="1:14" ht="16.5" thickBot="1" x14ac:dyDescent="0.3">
      <c r="A3" s="7" t="s">
        <v>11</v>
      </c>
      <c r="B3" s="8">
        <v>943018.12999999989</v>
      </c>
      <c r="C3" s="8">
        <v>532802.66000000015</v>
      </c>
      <c r="D3" s="34">
        <v>912267.65000000037</v>
      </c>
      <c r="E3" s="8">
        <v>857489.41000000108</v>
      </c>
      <c r="F3" s="8">
        <v>1022507.4600000014</v>
      </c>
      <c r="G3" s="8">
        <v>1303421.6400000006</v>
      </c>
      <c r="H3" s="8">
        <v>1243872.58</v>
      </c>
      <c r="I3" s="8">
        <v>1847747.87</v>
      </c>
      <c r="J3" s="8"/>
      <c r="K3" s="8"/>
      <c r="L3" s="8"/>
      <c r="M3" s="8"/>
      <c r="N3" s="8"/>
    </row>
    <row r="4" spans="1:14" ht="16.5" thickBot="1" x14ac:dyDescent="0.3">
      <c r="A4" s="9" t="s">
        <v>20</v>
      </c>
      <c r="B4" s="8"/>
      <c r="C4" s="8"/>
      <c r="D4" s="8"/>
      <c r="E4" s="8"/>
      <c r="F4" s="8"/>
      <c r="G4" s="8"/>
      <c r="H4" s="8"/>
      <c r="I4" s="19"/>
      <c r="J4" s="19"/>
      <c r="K4" s="8"/>
      <c r="L4" s="8"/>
      <c r="M4" s="8"/>
      <c r="N4" s="10"/>
    </row>
    <row r="5" spans="1:14" ht="32.25" thickBot="1" x14ac:dyDescent="0.3">
      <c r="A5" s="11" t="s">
        <v>38</v>
      </c>
      <c r="B5" s="8">
        <v>3794484</v>
      </c>
      <c r="C5" s="8">
        <v>3794484</v>
      </c>
      <c r="D5" s="8">
        <v>3794484</v>
      </c>
      <c r="E5" s="8">
        <v>3794484</v>
      </c>
      <c r="F5" s="8">
        <v>3794484</v>
      </c>
      <c r="G5" s="8">
        <v>3794484</v>
      </c>
      <c r="H5" s="8">
        <v>3794484</v>
      </c>
      <c r="I5" s="19">
        <v>3794484</v>
      </c>
      <c r="J5" s="19"/>
      <c r="K5" s="8"/>
      <c r="L5" s="8"/>
      <c r="M5" s="8"/>
      <c r="N5" s="10">
        <f>SUM(Tabela2[[#This Row],[Colunas2]:[Colunas13]])</f>
        <v>30355872</v>
      </c>
    </row>
    <row r="6" spans="1:14" ht="16.5" thickBot="1" x14ac:dyDescent="0.3">
      <c r="A6" s="11" t="s">
        <v>63</v>
      </c>
      <c r="B6" s="12"/>
      <c r="C6" s="8">
        <v>775.26</v>
      </c>
      <c r="D6" s="8"/>
      <c r="E6" s="8"/>
      <c r="F6" s="8"/>
      <c r="G6" s="8">
        <v>0</v>
      </c>
      <c r="H6" s="8">
        <v>750000</v>
      </c>
      <c r="I6" s="19">
        <v>234749.92</v>
      </c>
      <c r="J6" s="19"/>
      <c r="K6" s="8"/>
      <c r="L6" s="8"/>
      <c r="M6" s="8"/>
      <c r="N6" s="10">
        <f>SUM(Tabela2[[#This Row],[Colunas2]:[Colunas13]])</f>
        <v>985525.18</v>
      </c>
    </row>
    <row r="7" spans="1:14" ht="16.5" thickBot="1" x14ac:dyDescent="0.3">
      <c r="A7" s="11" t="s">
        <v>64</v>
      </c>
      <c r="B7" s="12"/>
      <c r="C7" s="8"/>
      <c r="D7" s="8"/>
      <c r="E7" s="8"/>
      <c r="F7" s="8"/>
      <c r="G7" s="8">
        <v>0</v>
      </c>
      <c r="H7" s="8">
        <v>0</v>
      </c>
      <c r="I7" s="19">
        <v>0</v>
      </c>
      <c r="J7" s="19"/>
      <c r="K7" s="8"/>
      <c r="L7" s="8"/>
      <c r="M7" s="8"/>
      <c r="N7" s="10">
        <f>SUM(Tabela2[[#This Row],[Colunas2]:[Colunas13]])</f>
        <v>0</v>
      </c>
    </row>
    <row r="8" spans="1:14" ht="16.5" thickBot="1" x14ac:dyDescent="0.3">
      <c r="A8" s="11" t="s">
        <v>72</v>
      </c>
      <c r="B8" s="12"/>
      <c r="C8" s="8"/>
      <c r="D8" s="8"/>
      <c r="E8" s="8"/>
      <c r="F8" s="8"/>
      <c r="G8" s="8">
        <v>0</v>
      </c>
      <c r="H8" s="8">
        <v>0</v>
      </c>
      <c r="I8" s="19">
        <v>0</v>
      </c>
      <c r="J8" s="19"/>
      <c r="K8" s="8"/>
      <c r="L8" s="8"/>
      <c r="M8" s="8"/>
      <c r="N8" s="10"/>
    </row>
    <row r="9" spans="1:14" ht="16.5" thickBot="1" x14ac:dyDescent="0.3">
      <c r="A9" s="11" t="s">
        <v>65</v>
      </c>
      <c r="B9" s="12"/>
      <c r="C9" s="8"/>
      <c r="D9" s="8"/>
      <c r="E9" s="8"/>
      <c r="F9" s="8"/>
      <c r="G9" s="8">
        <v>0</v>
      </c>
      <c r="H9" s="8">
        <v>0</v>
      </c>
      <c r="I9" s="19">
        <v>0</v>
      </c>
      <c r="J9" s="19"/>
      <c r="K9" s="8"/>
      <c r="L9" s="8"/>
      <c r="M9" s="8"/>
      <c r="N9" s="10"/>
    </row>
    <row r="10" spans="1:14" ht="16.5" thickBot="1" x14ac:dyDescent="0.3">
      <c r="A10" s="11" t="s">
        <v>66</v>
      </c>
      <c r="B10" s="12"/>
      <c r="C10" s="8"/>
      <c r="D10" s="8"/>
      <c r="E10" s="8"/>
      <c r="F10" s="8"/>
      <c r="G10" s="8">
        <v>0</v>
      </c>
      <c r="H10" s="8">
        <v>0</v>
      </c>
      <c r="I10" s="19">
        <v>0</v>
      </c>
      <c r="J10" s="19"/>
      <c r="K10" s="8"/>
      <c r="L10" s="8"/>
      <c r="M10" s="8"/>
      <c r="N10" s="10">
        <f>SUM(Tabela2[[#This Row],[Colunas2]:[Colunas13]])</f>
        <v>0</v>
      </c>
    </row>
    <row r="11" spans="1:14" ht="16.5" thickBot="1" x14ac:dyDescent="0.3">
      <c r="A11" s="11" t="s">
        <v>12</v>
      </c>
      <c r="B11" s="8">
        <v>14290.949999999999</v>
      </c>
      <c r="C11" s="8">
        <v>11031.42</v>
      </c>
      <c r="D11" s="8">
        <v>15300.369999999999</v>
      </c>
      <c r="E11" s="8">
        <v>15527.49</v>
      </c>
      <c r="F11" s="8">
        <v>16223.89</v>
      </c>
      <c r="G11" s="8">
        <v>17570.32</v>
      </c>
      <c r="H11" s="8">
        <v>22880.28</v>
      </c>
      <c r="I11" s="19">
        <v>25835.39</v>
      </c>
      <c r="J11" s="19"/>
      <c r="K11" s="8"/>
      <c r="L11" s="8"/>
      <c r="M11" s="8"/>
      <c r="N11" s="10">
        <f>SUM(Tabela2[[#This Row],[Colunas2]:[Colunas13]])</f>
        <v>138660.10999999999</v>
      </c>
    </row>
    <row r="12" spans="1:14" ht="16.5" thickBot="1" x14ac:dyDescent="0.3">
      <c r="A12" s="11" t="s">
        <v>67</v>
      </c>
      <c r="B12" s="12"/>
      <c r="C12" s="8"/>
      <c r="D12" s="8"/>
      <c r="E12" s="8"/>
      <c r="F12" s="8"/>
      <c r="G12" s="8">
        <v>0</v>
      </c>
      <c r="H12" s="8">
        <v>0</v>
      </c>
      <c r="I12" s="19">
        <v>0</v>
      </c>
      <c r="J12" s="19"/>
      <c r="K12" s="8"/>
      <c r="L12" s="8"/>
      <c r="M12" s="8"/>
      <c r="N12" s="10"/>
    </row>
    <row r="13" spans="1:14" ht="32.25" thickBot="1" x14ac:dyDescent="0.3">
      <c r="A13" s="11" t="s">
        <v>68</v>
      </c>
      <c r="B13" s="12"/>
      <c r="C13" s="8"/>
      <c r="D13" s="8"/>
      <c r="E13" s="8"/>
      <c r="F13" s="8"/>
      <c r="G13" s="8">
        <v>0</v>
      </c>
      <c r="H13" s="8">
        <v>0</v>
      </c>
      <c r="I13" s="19">
        <v>0</v>
      </c>
      <c r="J13" s="19"/>
      <c r="K13" s="8"/>
      <c r="L13" s="8"/>
      <c r="M13" s="8"/>
      <c r="N13" s="10"/>
    </row>
    <row r="14" spans="1:14" ht="16.5" thickBot="1" x14ac:dyDescent="0.3">
      <c r="A14" s="11" t="s">
        <v>69</v>
      </c>
      <c r="B14" s="12"/>
      <c r="C14" s="8"/>
      <c r="D14" s="8"/>
      <c r="E14" s="8"/>
      <c r="F14" s="8"/>
      <c r="G14" s="8">
        <v>0</v>
      </c>
      <c r="H14" s="8">
        <v>0</v>
      </c>
      <c r="I14" s="19">
        <v>0</v>
      </c>
      <c r="J14" s="19"/>
      <c r="K14" s="8"/>
      <c r="L14" s="8"/>
      <c r="M14" s="8"/>
      <c r="N14" s="10">
        <f>SUM(Tabela2[[#This Row],[Colunas2]:[Colunas13]])</f>
        <v>0</v>
      </c>
    </row>
    <row r="15" spans="1:14" ht="16.5" thickBot="1" x14ac:dyDescent="0.3">
      <c r="A15" s="13" t="s">
        <v>39</v>
      </c>
      <c r="B15" s="12"/>
      <c r="C15" s="8"/>
      <c r="D15" s="8"/>
      <c r="E15" s="8"/>
      <c r="F15" s="8"/>
      <c r="G15" s="8">
        <v>0</v>
      </c>
      <c r="H15" s="8">
        <v>0</v>
      </c>
      <c r="I15" s="19">
        <v>0</v>
      </c>
      <c r="J15" s="19"/>
      <c r="K15" s="8"/>
      <c r="L15" s="8"/>
      <c r="M15" s="8"/>
      <c r="N15" s="10">
        <f>SUM(Tabela2[[#This Row],[Colunas2]:[Colunas13]])</f>
        <v>0</v>
      </c>
    </row>
    <row r="16" spans="1:14" ht="16.5" thickBot="1" x14ac:dyDescent="0.3">
      <c r="A16" s="13" t="s">
        <v>70</v>
      </c>
      <c r="B16" s="12"/>
      <c r="C16" s="8"/>
      <c r="D16" s="8"/>
      <c r="E16" s="8"/>
      <c r="F16" s="8"/>
      <c r="G16" s="8">
        <v>0</v>
      </c>
      <c r="H16" s="8">
        <v>0</v>
      </c>
      <c r="I16" s="19">
        <v>0</v>
      </c>
      <c r="J16" s="19"/>
      <c r="K16" s="8"/>
      <c r="L16" s="8"/>
      <c r="M16" s="8"/>
      <c r="N16" s="10">
        <f>SUM(Tabela2[[#This Row],[Colunas2]:[Colunas13]])</f>
        <v>0</v>
      </c>
    </row>
    <row r="17" spans="1:14" ht="16.5" thickBot="1" x14ac:dyDescent="0.3">
      <c r="A17" s="13" t="s">
        <v>71</v>
      </c>
      <c r="B17" s="12"/>
      <c r="C17" s="8"/>
      <c r="D17" s="8"/>
      <c r="E17" s="8"/>
      <c r="F17" s="8"/>
      <c r="G17" s="8">
        <v>0</v>
      </c>
      <c r="H17" s="8">
        <v>0</v>
      </c>
      <c r="I17" s="19">
        <v>0</v>
      </c>
      <c r="J17" s="19"/>
      <c r="K17" s="8"/>
      <c r="L17" s="8"/>
      <c r="M17" s="8"/>
      <c r="N17" s="10">
        <f>SUM(Tabela2[[#This Row],[Colunas2]:[Colunas13]])</f>
        <v>0</v>
      </c>
    </row>
    <row r="18" spans="1:14" ht="16.5" thickBot="1" x14ac:dyDescent="0.3">
      <c r="A18" s="13" t="s">
        <v>40</v>
      </c>
      <c r="B18" s="8">
        <v>485.14</v>
      </c>
      <c r="C18" s="8"/>
      <c r="D18" s="8">
        <v>9968.0499999999993</v>
      </c>
      <c r="E18" s="8">
        <v>11765.63</v>
      </c>
      <c r="F18" s="8">
        <v>10872.36</v>
      </c>
      <c r="G18" s="8">
        <v>13876.4</v>
      </c>
      <c r="H18" s="8">
        <v>0</v>
      </c>
      <c r="I18" s="34">
        <v>3266.11</v>
      </c>
      <c r="J18" s="34"/>
      <c r="K18" s="8"/>
      <c r="L18" s="8"/>
      <c r="M18" s="8"/>
      <c r="N18" s="10">
        <f>SUM(Tabela2[[#This Row],[Colunas2]:[Colunas13]])</f>
        <v>50233.69</v>
      </c>
    </row>
    <row r="19" spans="1:14" ht="16.5" thickBot="1" x14ac:dyDescent="0.3">
      <c r="A19" s="9" t="s">
        <v>41</v>
      </c>
      <c r="B19" s="14">
        <f>3808774.95+B18</f>
        <v>3809260.0900000003</v>
      </c>
      <c r="C19" s="14">
        <v>3806290.6799999997</v>
      </c>
      <c r="D19" s="14">
        <v>3819752.42</v>
      </c>
      <c r="E19" s="8">
        <v>3821777.12</v>
      </c>
      <c r="F19" s="14">
        <v>3821580.25</v>
      </c>
      <c r="G19" s="14">
        <v>3825930.7199999997</v>
      </c>
      <c r="H19" s="14">
        <v>4567364.28</v>
      </c>
      <c r="I19" s="14">
        <v>4058335.42</v>
      </c>
      <c r="J19" s="14"/>
      <c r="K19" s="14"/>
      <c r="L19" s="14"/>
      <c r="M19" s="14"/>
      <c r="N19" s="10">
        <f>SUM(Tabela2[[#This Row],[Colunas2]:[Colunas13]])</f>
        <v>31530290.979999997</v>
      </c>
    </row>
    <row r="20" spans="1:14" ht="16.5" thickBot="1" x14ac:dyDescent="0.3">
      <c r="A20" s="9" t="s">
        <v>13</v>
      </c>
      <c r="B20" s="10"/>
      <c r="C20" s="10"/>
      <c r="D20" s="10"/>
      <c r="E20" s="8"/>
      <c r="F20" s="10"/>
      <c r="G20" s="10"/>
      <c r="H20" s="10"/>
      <c r="I20" s="10"/>
      <c r="J20" s="10"/>
      <c r="K20" s="10"/>
      <c r="L20" s="10"/>
      <c r="M20" s="10"/>
      <c r="N20" s="10">
        <f>SUM(Tabela2[[#This Row],[Colunas2]:[Colunas13]])</f>
        <v>0</v>
      </c>
    </row>
    <row r="21" spans="1:14" ht="16.5" thickBot="1" x14ac:dyDescent="0.3">
      <c r="A21" s="9" t="s">
        <v>14</v>
      </c>
      <c r="B21" s="35">
        <v>2207775.46</v>
      </c>
      <c r="C21" s="35">
        <v>2035137.2999999996</v>
      </c>
      <c r="D21" s="35">
        <v>2031646.55</v>
      </c>
      <c r="E21" s="8">
        <v>2031888.4899999998</v>
      </c>
      <c r="F21" s="35">
        <v>1976176.9300000002</v>
      </c>
      <c r="G21" s="35">
        <v>2074799.4799999997</v>
      </c>
      <c r="H21" s="35">
        <v>2081678.9100000001</v>
      </c>
      <c r="I21" s="35">
        <v>2046311.3500000006</v>
      </c>
      <c r="J21" s="35"/>
      <c r="K21" s="35"/>
      <c r="L21" s="35"/>
      <c r="M21" s="35"/>
      <c r="N21" s="10">
        <f>SUM(Tabela2[[#This Row],[Colunas2]:[Colunas13]])</f>
        <v>16485414.469999999</v>
      </c>
    </row>
    <row r="22" spans="1:14" ht="16.5" thickBot="1" x14ac:dyDescent="0.3">
      <c r="A22" s="11" t="s">
        <v>31</v>
      </c>
      <c r="B22" s="8">
        <v>1103608.4799999997</v>
      </c>
      <c r="C22" s="8">
        <v>1220938.3599999999</v>
      </c>
      <c r="D22" s="8">
        <v>1227642.72</v>
      </c>
      <c r="E22" s="8">
        <v>1205236.1799999997</v>
      </c>
      <c r="F22" s="8">
        <v>1189866.78</v>
      </c>
      <c r="G22" s="8">
        <v>1217263.4999999998</v>
      </c>
      <c r="H22" s="8">
        <v>1215900.2</v>
      </c>
      <c r="I22" s="8">
        <v>1144495.3200000003</v>
      </c>
      <c r="J22" s="8"/>
      <c r="K22" s="8"/>
      <c r="L22" s="8"/>
      <c r="M22" s="8"/>
      <c r="N22" s="10">
        <f>SUM(Tabela2[[#This Row],[Colunas2]:[Colunas13]])</f>
        <v>9524951.5399999991</v>
      </c>
    </row>
    <row r="23" spans="1:14" ht="16.5" thickBot="1" x14ac:dyDescent="0.3">
      <c r="A23" s="11" t="s">
        <v>33</v>
      </c>
      <c r="B23" s="8">
        <v>108818.01</v>
      </c>
      <c r="C23" s="8">
        <v>57507.48</v>
      </c>
      <c r="D23" s="8">
        <v>61913.529999999992</v>
      </c>
      <c r="E23" s="8">
        <v>62465.950000000004</v>
      </c>
      <c r="F23" s="8">
        <v>61157.53</v>
      </c>
      <c r="G23" s="8">
        <v>61262.939999999995</v>
      </c>
      <c r="H23" s="8">
        <v>65072.959999999992</v>
      </c>
      <c r="I23" s="8">
        <v>61622.249999999993</v>
      </c>
      <c r="J23" s="8"/>
      <c r="K23" s="8"/>
      <c r="L23" s="8"/>
      <c r="M23" s="8"/>
      <c r="N23" s="10">
        <f>SUM(Tabela2[[#This Row],[Colunas2]:[Colunas13]])</f>
        <v>539820.65</v>
      </c>
    </row>
    <row r="24" spans="1:14" ht="16.5" thickBot="1" x14ac:dyDescent="0.3">
      <c r="A24" s="11" t="s">
        <v>42</v>
      </c>
      <c r="B24" s="8">
        <v>9222.33</v>
      </c>
      <c r="C24" s="8">
        <v>16341.38</v>
      </c>
      <c r="D24" s="8">
        <v>0</v>
      </c>
      <c r="E24" s="8">
        <v>0</v>
      </c>
      <c r="F24" s="8">
        <v>0</v>
      </c>
      <c r="G24" s="8">
        <v>0</v>
      </c>
      <c r="H24" s="8">
        <v>4380.4799999999996</v>
      </c>
      <c r="I24" s="8">
        <v>0</v>
      </c>
      <c r="J24" s="8"/>
      <c r="K24" s="8"/>
      <c r="L24" s="8"/>
      <c r="M24" s="8"/>
      <c r="N24" s="10">
        <f>SUM(Tabela2[[#This Row],[Colunas2]:[Colunas13]])</f>
        <v>29944.19</v>
      </c>
    </row>
    <row r="25" spans="1:14" ht="16.5" thickBot="1" x14ac:dyDescent="0.3">
      <c r="A25" s="11" t="s">
        <v>32</v>
      </c>
      <c r="B25" s="8">
        <v>666016.67000000004</v>
      </c>
      <c r="C25" s="8">
        <v>452076.65</v>
      </c>
      <c r="D25" s="8">
        <v>462614.94</v>
      </c>
      <c r="E25" s="8">
        <v>457957.79</v>
      </c>
      <c r="F25" s="8">
        <v>454973.77</v>
      </c>
      <c r="G25" s="8">
        <v>444898.16</v>
      </c>
      <c r="H25" s="8">
        <v>449101</v>
      </c>
      <c r="I25" s="8">
        <v>470051.87</v>
      </c>
      <c r="J25" s="8"/>
      <c r="K25" s="8"/>
      <c r="L25" s="8"/>
      <c r="M25" s="8"/>
      <c r="N25" s="10">
        <f>SUM(Tabela2[[#This Row],[Colunas2]:[Colunas13]])</f>
        <v>3857690.8500000006</v>
      </c>
    </row>
    <row r="26" spans="1:14" ht="16.5" thickBot="1" x14ac:dyDescent="0.3">
      <c r="A26" s="11" t="s">
        <v>43</v>
      </c>
      <c r="B26" s="8">
        <v>77155.66</v>
      </c>
      <c r="C26" s="8">
        <v>14537.150000000001</v>
      </c>
      <c r="D26" s="8">
        <v>21089.65</v>
      </c>
      <c r="E26" s="8">
        <v>30028.020000000004</v>
      </c>
      <c r="F26" s="8">
        <v>17154.900000000001</v>
      </c>
      <c r="G26" s="8">
        <v>81042.960000000006</v>
      </c>
      <c r="H26" s="8">
        <v>14888.79</v>
      </c>
      <c r="I26" s="8">
        <v>99932.090000000011</v>
      </c>
      <c r="J26" s="8"/>
      <c r="K26" s="8"/>
      <c r="L26" s="8"/>
      <c r="M26" s="8"/>
      <c r="N26" s="10">
        <f>SUM(Tabela2[[#This Row],[Colunas2]:[Colunas13]])</f>
        <v>355829.22</v>
      </c>
    </row>
    <row r="27" spans="1:14" ht="16.5" thickBot="1" x14ac:dyDescent="0.3">
      <c r="A27" s="11" t="s">
        <v>25</v>
      </c>
      <c r="B27" s="8">
        <v>3276.98</v>
      </c>
      <c r="C27" s="8">
        <v>24266.55</v>
      </c>
      <c r="D27" s="8">
        <v>4396.43</v>
      </c>
      <c r="E27" s="8">
        <v>12285.130000000001</v>
      </c>
      <c r="F27" s="8">
        <v>6168.32</v>
      </c>
      <c r="G27" s="8">
        <v>9332.7999999999993</v>
      </c>
      <c r="H27" s="8">
        <v>3902.26</v>
      </c>
      <c r="I27" s="8">
        <v>12912.86</v>
      </c>
      <c r="J27" s="8"/>
      <c r="K27" s="8"/>
      <c r="L27" s="8"/>
      <c r="M27" s="8"/>
      <c r="N27" s="10">
        <f>SUM(Tabela2[[#This Row],[Colunas2]:[Colunas13]])</f>
        <v>76541.329999999987</v>
      </c>
    </row>
    <row r="28" spans="1:14" ht="16.5" thickBot="1" x14ac:dyDescent="0.3">
      <c r="A28" s="11" t="s">
        <v>26</v>
      </c>
      <c r="B28" s="8">
        <v>111828.09</v>
      </c>
      <c r="C28" s="8">
        <v>114743.39</v>
      </c>
      <c r="D28" s="8">
        <v>119825.68000000001</v>
      </c>
      <c r="E28" s="8">
        <v>126618.32</v>
      </c>
      <c r="F28" s="8">
        <v>103192.78</v>
      </c>
      <c r="G28" s="8">
        <v>120737.84</v>
      </c>
      <c r="H28" s="8">
        <v>196126.09</v>
      </c>
      <c r="I28" s="8">
        <v>123634.96999999999</v>
      </c>
      <c r="J28" s="8"/>
      <c r="K28" s="8"/>
      <c r="L28" s="8"/>
      <c r="M28" s="8"/>
      <c r="N28" s="10">
        <f>SUM(Tabela2[[#This Row],[Colunas2]:[Colunas13]])</f>
        <v>1016707.1599999999</v>
      </c>
    </row>
    <row r="29" spans="1:14" ht="16.5" thickBot="1" x14ac:dyDescent="0.3">
      <c r="A29" s="13" t="s">
        <v>44</v>
      </c>
      <c r="B29" s="8">
        <v>127849.24</v>
      </c>
      <c r="C29" s="8">
        <v>134726.34</v>
      </c>
      <c r="D29" s="8">
        <v>134163.6</v>
      </c>
      <c r="E29" s="8">
        <v>137297.1</v>
      </c>
      <c r="F29" s="8">
        <v>143662.84999999998</v>
      </c>
      <c r="G29" s="8">
        <v>140261.28000000003</v>
      </c>
      <c r="H29" s="8">
        <v>132307.13</v>
      </c>
      <c r="I29" s="8">
        <v>133661.99</v>
      </c>
      <c r="J29" s="8"/>
      <c r="K29" s="8"/>
      <c r="L29" s="8"/>
      <c r="M29" s="8"/>
      <c r="N29" s="10">
        <f>SUM(Tabela2[[#This Row],[Colunas2]:[Colunas13]])</f>
        <v>1083929.53</v>
      </c>
    </row>
    <row r="30" spans="1:14" ht="16.5" thickBot="1" x14ac:dyDescent="0.3">
      <c r="A30" s="13" t="s">
        <v>73</v>
      </c>
      <c r="B30" s="12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/>
      <c r="K30" s="8"/>
      <c r="L30" s="8"/>
      <c r="M30" s="8"/>
      <c r="N30" s="10">
        <f>SUM(Tabela2[[#This Row],[Colunas2]:[Colunas13]])</f>
        <v>0</v>
      </c>
    </row>
    <row r="31" spans="1:14" ht="32.25" thickBot="1" x14ac:dyDescent="0.3">
      <c r="A31" s="13" t="s">
        <v>74</v>
      </c>
      <c r="B31" s="12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/>
      <c r="K31" s="8"/>
      <c r="L31" s="8"/>
      <c r="M31" s="8"/>
      <c r="N31" s="10">
        <f>SUM(Tabela2[[#This Row],[Colunas2]:[Colunas13]])</f>
        <v>0</v>
      </c>
    </row>
    <row r="32" spans="1:14" ht="16.5" thickBot="1" x14ac:dyDescent="0.3">
      <c r="A32" s="9" t="s">
        <v>29</v>
      </c>
      <c r="B32" s="10">
        <v>844292.05</v>
      </c>
      <c r="C32" s="10">
        <v>715210.90999999992</v>
      </c>
      <c r="D32" s="8">
        <v>947398.95000000007</v>
      </c>
      <c r="E32" s="8">
        <v>675379.45000000019</v>
      </c>
      <c r="F32" s="10">
        <v>770401.28000000003</v>
      </c>
      <c r="G32" s="8">
        <v>881449.94000000018</v>
      </c>
      <c r="H32" s="8">
        <v>821867.85999999987</v>
      </c>
      <c r="I32" s="8">
        <v>827925</v>
      </c>
      <c r="J32" s="8"/>
      <c r="K32" s="8"/>
      <c r="L32" s="8"/>
      <c r="M32" s="8"/>
      <c r="N32" s="10">
        <f>SUM(Tabela2[[#This Row],[Colunas2]:[Colunas13]])</f>
        <v>6483925.4400000013</v>
      </c>
    </row>
    <row r="33" spans="1:14" ht="16.5" thickBot="1" x14ac:dyDescent="0.3">
      <c r="A33" s="9" t="s">
        <v>34</v>
      </c>
      <c r="B33" s="10">
        <v>453044.03</v>
      </c>
      <c r="C33" s="10">
        <v>442737.29999999993</v>
      </c>
      <c r="D33" s="8">
        <v>413002.12</v>
      </c>
      <c r="E33" s="8">
        <v>390676.46000000014</v>
      </c>
      <c r="F33" s="10">
        <v>421917.99</v>
      </c>
      <c r="G33" s="8">
        <v>394867.04000000004</v>
      </c>
      <c r="H33" s="8">
        <v>429825.66</v>
      </c>
      <c r="I33" s="8">
        <v>414175.95000000007</v>
      </c>
      <c r="J33" s="8"/>
      <c r="K33" s="8"/>
      <c r="L33" s="8"/>
      <c r="M33" s="8"/>
      <c r="N33" s="10">
        <f>SUM(Tabela2[[#This Row],[Colunas2]:[Colunas13]])</f>
        <v>3360246.5500000007</v>
      </c>
    </row>
    <row r="34" spans="1:14" ht="16.5" thickBot="1" x14ac:dyDescent="0.3">
      <c r="A34" s="11" t="s">
        <v>35</v>
      </c>
      <c r="B34" s="8">
        <v>453044.03</v>
      </c>
      <c r="C34" s="8">
        <v>441882.54999999993</v>
      </c>
      <c r="D34" s="8">
        <v>412008.87</v>
      </c>
      <c r="E34" s="8">
        <v>390676.46000000014</v>
      </c>
      <c r="F34" s="8">
        <v>421917.99</v>
      </c>
      <c r="G34" s="8">
        <v>394867.04000000004</v>
      </c>
      <c r="H34" s="8">
        <v>429825.66</v>
      </c>
      <c r="I34" s="8">
        <v>414175.95000000007</v>
      </c>
      <c r="J34" s="8"/>
      <c r="K34" s="8"/>
      <c r="L34" s="8"/>
      <c r="M34" s="8"/>
      <c r="N34" s="10">
        <f>SUM(Tabela2[[#This Row],[Colunas2]:[Colunas13]])</f>
        <v>3358398.5500000007</v>
      </c>
    </row>
    <row r="35" spans="1:14" ht="16.5" thickBot="1" x14ac:dyDescent="0.3">
      <c r="A35" s="11" t="s">
        <v>36</v>
      </c>
      <c r="B35" s="8">
        <v>0</v>
      </c>
      <c r="C35" s="8">
        <v>854.75</v>
      </c>
      <c r="D35" s="8">
        <v>993.25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/>
      <c r="K35" s="8"/>
      <c r="L35" s="8"/>
      <c r="M35" s="8"/>
      <c r="N35" s="10">
        <f>SUM(Tabela2[[#This Row],[Colunas2]:[Colunas13]])</f>
        <v>1848</v>
      </c>
    </row>
    <row r="36" spans="1:14" ht="16.5" thickBot="1" x14ac:dyDescent="0.3">
      <c r="A36" s="11" t="s">
        <v>37</v>
      </c>
      <c r="B36" s="8">
        <v>391248.02</v>
      </c>
      <c r="C36" s="8">
        <v>272473.61</v>
      </c>
      <c r="D36" s="8">
        <v>534396.83000000007</v>
      </c>
      <c r="E36" s="8">
        <v>284702.99</v>
      </c>
      <c r="F36" s="8">
        <v>348483.29000000004</v>
      </c>
      <c r="G36" s="8">
        <v>486582.90000000008</v>
      </c>
      <c r="H36" s="8">
        <v>392042.19999999995</v>
      </c>
      <c r="I36" s="8">
        <v>413749.05</v>
      </c>
      <c r="J36" s="8"/>
      <c r="K36" s="8"/>
      <c r="L36" s="8"/>
      <c r="M36" s="8"/>
      <c r="N36" s="10">
        <f>SUM(Tabela2[[#This Row],[Colunas2]:[Colunas13]])</f>
        <v>3123678.8899999997</v>
      </c>
    </row>
    <row r="37" spans="1:14" ht="16.5" thickBot="1" x14ac:dyDescent="0.3">
      <c r="A37" s="9" t="s">
        <v>15</v>
      </c>
      <c r="B37" s="10">
        <v>488781.32000000007</v>
      </c>
      <c r="C37" s="10">
        <v>393638.81999999989</v>
      </c>
      <c r="D37" s="8">
        <v>406207.15999999992</v>
      </c>
      <c r="E37" s="8">
        <v>727155.57999999984</v>
      </c>
      <c r="F37" s="10">
        <v>524707.78000000026</v>
      </c>
      <c r="G37" s="8">
        <v>531845.92000000004</v>
      </c>
      <c r="H37" s="8">
        <v>670664.88000000012</v>
      </c>
      <c r="I37" s="8">
        <v>697074.09000000008</v>
      </c>
      <c r="J37" s="8"/>
      <c r="K37" s="8"/>
      <c r="L37" s="8"/>
      <c r="M37" s="8"/>
      <c r="N37" s="10">
        <f>SUM(Tabela2[[#This Row],[Colunas2]:[Colunas13]])</f>
        <v>4440075.55</v>
      </c>
    </row>
    <row r="38" spans="1:14" ht="16.5" thickBot="1" x14ac:dyDescent="0.3">
      <c r="A38" s="11" t="s">
        <v>45</v>
      </c>
      <c r="B38" s="8">
        <v>196206.72000000003</v>
      </c>
      <c r="C38" s="8">
        <v>169271.12</v>
      </c>
      <c r="D38" s="8">
        <v>166765.70999999993</v>
      </c>
      <c r="E38" s="8">
        <v>404936.55999999994</v>
      </c>
      <c r="F38" s="8">
        <v>276640.58000000013</v>
      </c>
      <c r="G38" s="8">
        <v>264375.50000000006</v>
      </c>
      <c r="H38" s="8">
        <v>288842.97000000003</v>
      </c>
      <c r="I38" s="8">
        <v>327752.84000000026</v>
      </c>
      <c r="J38" s="8"/>
      <c r="K38" s="8"/>
      <c r="L38" s="8"/>
      <c r="M38" s="8"/>
      <c r="N38" s="10">
        <f>SUM(Tabela2[[#This Row],[Colunas2]:[Colunas13]])</f>
        <v>2094792.0000000002</v>
      </c>
    </row>
    <row r="39" spans="1:14" ht="16.5" thickBot="1" x14ac:dyDescent="0.3">
      <c r="A39" s="11" t="s">
        <v>46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/>
      <c r="K39" s="8"/>
      <c r="L39" s="8"/>
      <c r="M39" s="8"/>
      <c r="N39" s="10">
        <f>SUM(Tabela2[[#This Row],[Colunas2]:[Colunas13]])</f>
        <v>0</v>
      </c>
    </row>
    <row r="40" spans="1:14" ht="16.5" thickBot="1" x14ac:dyDescent="0.3">
      <c r="A40" s="11" t="s">
        <v>47</v>
      </c>
      <c r="B40" s="8">
        <v>292574.60000000003</v>
      </c>
      <c r="C40" s="8">
        <v>224367.6999999999</v>
      </c>
      <c r="D40" s="8">
        <v>239441.44999999995</v>
      </c>
      <c r="E40" s="8">
        <v>322219.01999999984</v>
      </c>
      <c r="F40" s="8">
        <v>248067.20000000007</v>
      </c>
      <c r="G40" s="8">
        <v>267470.42</v>
      </c>
      <c r="H40" s="8">
        <v>381821.91000000015</v>
      </c>
      <c r="I40" s="8">
        <v>369321.24999999988</v>
      </c>
      <c r="J40" s="8"/>
      <c r="K40" s="8"/>
      <c r="L40" s="8"/>
      <c r="M40" s="8"/>
      <c r="N40" s="10">
        <f>SUM(Tabela2[[#This Row],[Colunas2]:[Colunas13]])</f>
        <v>2345283.5499999998</v>
      </c>
    </row>
    <row r="41" spans="1:14" s="36" customFormat="1" ht="16.5" thickBot="1" x14ac:dyDescent="0.3">
      <c r="A41" s="9" t="s">
        <v>48</v>
      </c>
      <c r="B41" s="10">
        <v>0</v>
      </c>
      <c r="C41" s="10">
        <v>33593.49</v>
      </c>
      <c r="D41" s="10">
        <v>43906.18</v>
      </c>
      <c r="E41" s="8">
        <v>200</v>
      </c>
      <c r="F41" s="10">
        <v>8480</v>
      </c>
      <c r="G41" s="10">
        <v>240</v>
      </c>
      <c r="H41" s="10">
        <v>17463.98</v>
      </c>
      <c r="I41" s="10">
        <v>0</v>
      </c>
      <c r="J41" s="10"/>
      <c r="K41" s="10"/>
      <c r="L41" s="10"/>
      <c r="M41" s="10"/>
      <c r="N41" s="10">
        <f>SUM(Tabela2[[#This Row],[Colunas2]:[Colunas13]])</f>
        <v>103883.65</v>
      </c>
    </row>
    <row r="42" spans="1:14" ht="16.5" thickBot="1" x14ac:dyDescent="0.3">
      <c r="A42" s="11" t="s">
        <v>49</v>
      </c>
      <c r="B42" s="8">
        <v>0</v>
      </c>
      <c r="C42" s="8">
        <v>33593.49</v>
      </c>
      <c r="D42" s="8">
        <v>43906.18</v>
      </c>
      <c r="E42" s="8">
        <v>200</v>
      </c>
      <c r="F42" s="8">
        <v>8480</v>
      </c>
      <c r="G42" s="8">
        <v>240</v>
      </c>
      <c r="H42" s="8">
        <v>17463.98</v>
      </c>
      <c r="I42" s="8">
        <v>0</v>
      </c>
      <c r="J42" s="8"/>
      <c r="K42" s="8"/>
      <c r="L42" s="8"/>
      <c r="M42" s="8"/>
      <c r="N42" s="10">
        <f>SUM(Tabela2[[#This Row],[Colunas2]:[Colunas13]])</f>
        <v>103883.65</v>
      </c>
    </row>
    <row r="43" spans="1:14" ht="16.5" thickBot="1" x14ac:dyDescent="0.3">
      <c r="A43" s="11" t="s">
        <v>50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/>
      <c r="K43" s="8"/>
      <c r="L43" s="8"/>
      <c r="M43" s="8"/>
      <c r="N43" s="10">
        <f>SUM(Tabela2[[#This Row],[Colunas2]:[Colunas13]])</f>
        <v>0</v>
      </c>
    </row>
    <row r="44" spans="1:14" ht="16.5" thickBot="1" x14ac:dyDescent="0.3">
      <c r="A44" s="11" t="s">
        <v>51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/>
      <c r="K44" s="8"/>
      <c r="L44" s="8"/>
      <c r="M44" s="8"/>
      <c r="N44" s="10">
        <f>SUM(Tabela2[[#This Row],[Colunas2]:[Colunas13]])</f>
        <v>0</v>
      </c>
    </row>
    <row r="45" spans="1:14" ht="16.5" thickBot="1" x14ac:dyDescent="0.3">
      <c r="A45" s="11" t="s">
        <v>52</v>
      </c>
      <c r="B45" s="8">
        <v>135640.00999999998</v>
      </c>
      <c r="C45" s="8">
        <v>122953.78</v>
      </c>
      <c r="D45" s="8">
        <v>105514.49</v>
      </c>
      <c r="E45" s="8">
        <v>120487.3</v>
      </c>
      <c r="F45" s="8">
        <v>156909.88</v>
      </c>
      <c r="G45" s="8">
        <v>107534.8</v>
      </c>
      <c r="H45" s="8">
        <v>101971.85</v>
      </c>
      <c r="I45" s="8">
        <v>109831.39000000001</v>
      </c>
      <c r="J45" s="8"/>
      <c r="K45" s="8"/>
      <c r="L45" s="8"/>
      <c r="M45" s="8"/>
      <c r="N45" s="10">
        <f>SUM(Tabela2[[#This Row],[Colunas2]:[Colunas13]])</f>
        <v>960843.5</v>
      </c>
    </row>
    <row r="46" spans="1:14" ht="16.5" thickBot="1" x14ac:dyDescent="0.3">
      <c r="A46" s="11" t="s">
        <v>53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/>
      <c r="K46" s="8"/>
      <c r="L46" s="8"/>
      <c r="M46" s="8"/>
      <c r="N46" s="10">
        <f>SUM(Tabela2[[#This Row],[Colunas2]:[Colunas13]])</f>
        <v>0</v>
      </c>
    </row>
    <row r="47" spans="1:14" ht="16.5" thickBot="1" x14ac:dyDescent="0.3">
      <c r="A47" s="13" t="s">
        <v>18</v>
      </c>
      <c r="B47" s="8">
        <v>711.10000000000025</v>
      </c>
      <c r="C47" s="8">
        <v>665.09000000000015</v>
      </c>
      <c r="D47" s="8">
        <v>674.51000000000022</v>
      </c>
      <c r="E47" s="8">
        <v>610.3000000000003</v>
      </c>
      <c r="F47" s="8">
        <v>605.20000000000016</v>
      </c>
      <c r="G47" s="8">
        <v>623.90000000000032</v>
      </c>
      <c r="H47" s="8">
        <v>642.60000000000014</v>
      </c>
      <c r="I47" s="8">
        <v>625.4100000000002</v>
      </c>
      <c r="J47" s="8"/>
      <c r="K47" s="8"/>
      <c r="L47" s="8"/>
      <c r="M47" s="8"/>
      <c r="N47" s="10">
        <f>SUM(Tabela2[[#This Row],[Colunas2]:[Colunas13]])</f>
        <v>5158.1100000000015</v>
      </c>
    </row>
    <row r="48" spans="1:14" ht="16.5" thickBot="1" x14ac:dyDescent="0.3">
      <c r="A48" s="13" t="s">
        <v>16</v>
      </c>
      <c r="B48" s="8">
        <v>61545.79</v>
      </c>
      <c r="C48" s="8">
        <v>20260.39</v>
      </c>
      <c r="D48" s="8">
        <v>25009.11</v>
      </c>
      <c r="E48" s="8">
        <v>1464.82</v>
      </c>
      <c r="F48" s="8">
        <v>10737.79</v>
      </c>
      <c r="G48" s="8">
        <v>2500</v>
      </c>
      <c r="H48" s="8">
        <v>20077.84</v>
      </c>
      <c r="I48" s="8">
        <v>91.58</v>
      </c>
      <c r="J48" s="8"/>
      <c r="K48" s="8"/>
      <c r="L48" s="8"/>
      <c r="M48" s="8"/>
      <c r="N48" s="10">
        <f>SUM(Tabela2[[#This Row],[Colunas2]:[Colunas13]])</f>
        <v>141687.31999999998</v>
      </c>
    </row>
    <row r="49" spans="1:16" ht="16.5" thickBot="1" x14ac:dyDescent="0.3">
      <c r="A49" s="13" t="s">
        <v>17</v>
      </c>
      <c r="B49" s="8">
        <v>365000</v>
      </c>
      <c r="C49" s="8">
        <v>0</v>
      </c>
      <c r="D49" s="8">
        <v>220000</v>
      </c>
      <c r="E49" s="8">
        <v>0</v>
      </c>
      <c r="F49" s="8">
        <v>0</v>
      </c>
      <c r="G49" s="8">
        <v>194634.41999999998</v>
      </c>
      <c r="H49" s="8">
        <v>168618.26</v>
      </c>
      <c r="I49" s="8">
        <v>10605</v>
      </c>
      <c r="J49" s="8"/>
      <c r="K49" s="8"/>
      <c r="L49" s="8"/>
      <c r="M49" s="8"/>
      <c r="N49" s="10">
        <f>SUM(Tabela2[[#This Row],[Colunas2]:[Colunas13]])</f>
        <v>958857.67999999993</v>
      </c>
    </row>
    <row r="50" spans="1:16" ht="16.5" thickBot="1" x14ac:dyDescent="0.3">
      <c r="A50" s="13" t="s">
        <v>54</v>
      </c>
      <c r="B50" s="8">
        <v>115729.83000000002</v>
      </c>
      <c r="C50" s="8">
        <v>105365.90999999999</v>
      </c>
      <c r="D50" s="8">
        <v>94173.71</v>
      </c>
      <c r="E50" s="8">
        <v>99573.13</v>
      </c>
      <c r="F50" s="8">
        <v>92647.209999999992</v>
      </c>
      <c r="G50" s="8">
        <v>91851.32</v>
      </c>
      <c r="H50" s="8">
        <v>80502.81</v>
      </c>
      <c r="I50" s="8">
        <v>102291.3</v>
      </c>
      <c r="J50" s="8"/>
      <c r="K50" s="8"/>
      <c r="L50" s="8"/>
      <c r="M50" s="8"/>
      <c r="N50" s="10">
        <f>SUM(Tabela2[[#This Row],[Colunas2]:[Colunas13]])</f>
        <v>782135.2200000002</v>
      </c>
    </row>
    <row r="51" spans="1:16" ht="16.5" thickBot="1" x14ac:dyDescent="0.3">
      <c r="A51" s="13" t="s">
        <v>55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/>
      <c r="K51" s="8"/>
      <c r="L51" s="8"/>
      <c r="M51" s="8"/>
      <c r="N51" s="10">
        <f>SUM(Tabela2[[#This Row],[Colunas2]:[Colunas13]])</f>
        <v>0</v>
      </c>
    </row>
    <row r="52" spans="1:16" ht="16.5" thickBot="1" x14ac:dyDescent="0.3">
      <c r="A52" s="9" t="s">
        <v>56</v>
      </c>
      <c r="B52" s="14">
        <f>4218990.42+485.14</f>
        <v>4219475.5599999996</v>
      </c>
      <c r="C52" s="14">
        <v>3426825.6899999995</v>
      </c>
      <c r="D52" s="59">
        <v>3874530.66</v>
      </c>
      <c r="E52" s="8">
        <v>3656759.07</v>
      </c>
      <c r="F52" s="14">
        <v>3540666.0700000003</v>
      </c>
      <c r="G52" s="14">
        <v>3885479.7800000003</v>
      </c>
      <c r="H52" s="14">
        <v>3963488.99</v>
      </c>
      <c r="I52" s="14">
        <v>3794755.1200000006</v>
      </c>
      <c r="J52" s="14"/>
      <c r="K52" s="14"/>
      <c r="L52" s="14"/>
      <c r="M52" s="14"/>
      <c r="N52" s="10">
        <f>SUM(Tabela2[[#This Row],[Colunas2]:[Colunas13]])</f>
        <v>30361980.940000001</v>
      </c>
    </row>
    <row r="53" spans="1:16" ht="16.5" thickBot="1" x14ac:dyDescent="0.3">
      <c r="A53" s="9" t="s">
        <v>57</v>
      </c>
      <c r="B53" s="10">
        <v>-410215.46999999974</v>
      </c>
      <c r="C53" s="10">
        <v>379464.99000000022</v>
      </c>
      <c r="D53" s="10">
        <v>-54778.239999999292</v>
      </c>
      <c r="E53" s="8">
        <v>165018.05000000028</v>
      </c>
      <c r="F53" s="10">
        <v>280914.1799999997</v>
      </c>
      <c r="G53" s="10">
        <v>-59549.060000000522</v>
      </c>
      <c r="H53" s="10">
        <v>603875.29</v>
      </c>
      <c r="I53" s="10">
        <v>263580.29999999935</v>
      </c>
      <c r="J53" s="10"/>
      <c r="K53" s="10"/>
      <c r="L53" s="10"/>
      <c r="M53" s="10"/>
      <c r="N53" s="10">
        <f>SUM(Tabela2[[#This Row],[Colunas2]:[Colunas13]])</f>
        <v>1168310.04</v>
      </c>
    </row>
    <row r="54" spans="1:16" ht="32.25" thickBot="1" x14ac:dyDescent="0.3">
      <c r="A54" s="9" t="s">
        <v>58</v>
      </c>
      <c r="B54" s="10">
        <v>532802.66000000015</v>
      </c>
      <c r="C54" s="10">
        <v>912267.65000000037</v>
      </c>
      <c r="D54" s="10">
        <v>857489.41000000108</v>
      </c>
      <c r="E54" s="8">
        <v>1022507.4600000014</v>
      </c>
      <c r="F54" s="10">
        <v>1303421.6400000006</v>
      </c>
      <c r="G54" s="10">
        <v>1243872.58</v>
      </c>
      <c r="H54" s="10">
        <v>1847747.87</v>
      </c>
      <c r="I54" s="10">
        <v>2111328.1699999995</v>
      </c>
      <c r="J54" s="10"/>
      <c r="K54" s="10"/>
      <c r="L54" s="10"/>
      <c r="M54" s="15"/>
      <c r="N54" s="15"/>
      <c r="P54" s="37"/>
    </row>
    <row r="55" spans="1:16" ht="16.5" thickBot="1" x14ac:dyDescent="0.3">
      <c r="B55" s="37"/>
      <c r="C55" s="38"/>
      <c r="D55" s="39"/>
      <c r="E55" s="39"/>
      <c r="F55" s="17"/>
      <c r="G55" s="17"/>
      <c r="H55" s="17"/>
      <c r="I55" s="40"/>
      <c r="J55" s="40"/>
      <c r="K55" s="40"/>
      <c r="L55" s="40"/>
      <c r="M55" s="17"/>
      <c r="N55" s="17"/>
      <c r="P55" s="37"/>
    </row>
    <row r="56" spans="1:16" ht="16.5" thickBot="1" x14ac:dyDescent="0.3">
      <c r="A56" s="3" t="s">
        <v>59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  <c r="N56" s="17"/>
    </row>
    <row r="57" spans="1:16" ht="16.5" thickBot="1" x14ac:dyDescent="0.3">
      <c r="A57" s="90" t="s">
        <v>19</v>
      </c>
      <c r="B57" s="91" t="s">
        <v>6</v>
      </c>
      <c r="C57" s="92" t="s">
        <v>7</v>
      </c>
      <c r="D57" s="91" t="s">
        <v>8</v>
      </c>
      <c r="E57" s="92" t="s">
        <v>9</v>
      </c>
      <c r="F57" s="91" t="s">
        <v>10</v>
      </c>
      <c r="G57" s="92" t="s">
        <v>23</v>
      </c>
      <c r="H57" s="91" t="s">
        <v>24</v>
      </c>
      <c r="I57" s="92" t="s">
        <v>0</v>
      </c>
      <c r="J57" s="93" t="s">
        <v>1</v>
      </c>
      <c r="K57" s="92" t="s">
        <v>3</v>
      </c>
      <c r="L57" s="91" t="s">
        <v>4</v>
      </c>
      <c r="M57" s="92" t="s">
        <v>5</v>
      </c>
      <c r="N57" s="110"/>
    </row>
    <row r="58" spans="1:16" ht="16.5" thickBot="1" x14ac:dyDescent="0.3">
      <c r="A58" s="90" t="s">
        <v>21</v>
      </c>
      <c r="B58" s="94">
        <v>5220.2299999999996</v>
      </c>
      <c r="C58" s="95">
        <v>998.3</v>
      </c>
      <c r="D58" s="96">
        <v>899.7</v>
      </c>
      <c r="E58" s="95">
        <v>1195.3699999999999</v>
      </c>
      <c r="F58" s="96">
        <v>1000</v>
      </c>
      <c r="G58" s="95">
        <v>7951.9</v>
      </c>
      <c r="H58" s="96">
        <v>1000</v>
      </c>
      <c r="I58" s="97">
        <v>1000</v>
      </c>
      <c r="J58" s="96"/>
      <c r="K58" s="98"/>
      <c r="L58" s="99"/>
      <c r="M58" s="97"/>
      <c r="N58" s="111"/>
    </row>
    <row r="59" spans="1:16" ht="16.5" thickBot="1" x14ac:dyDescent="0.3">
      <c r="A59" s="90" t="s">
        <v>22</v>
      </c>
      <c r="B59" s="94">
        <v>526582.43000000005</v>
      </c>
      <c r="C59" s="95">
        <v>910269.35</v>
      </c>
      <c r="D59" s="96">
        <v>855589.71</v>
      </c>
      <c r="E59" s="95">
        <v>1020312.09</v>
      </c>
      <c r="F59" s="96">
        <v>1301421.6400000001</v>
      </c>
      <c r="G59" s="95">
        <v>1234920.68</v>
      </c>
      <c r="H59" s="96">
        <v>1845747.87</v>
      </c>
      <c r="I59" s="95">
        <v>2108328.17</v>
      </c>
      <c r="J59" s="100"/>
      <c r="K59" s="101"/>
      <c r="L59" s="99"/>
      <c r="M59" s="95"/>
      <c r="N59" s="111"/>
    </row>
    <row r="60" spans="1:16" ht="16.5" thickBot="1" x14ac:dyDescent="0.3">
      <c r="A60" s="90" t="s">
        <v>60</v>
      </c>
      <c r="B60" s="94">
        <v>1000</v>
      </c>
      <c r="C60" s="95">
        <v>1000</v>
      </c>
      <c r="D60" s="96">
        <v>1000</v>
      </c>
      <c r="E60" s="95">
        <v>1000</v>
      </c>
      <c r="F60" s="96">
        <v>1000</v>
      </c>
      <c r="G60" s="95">
        <v>1000</v>
      </c>
      <c r="H60" s="96">
        <v>1000</v>
      </c>
      <c r="I60" s="95">
        <v>2000</v>
      </c>
      <c r="J60" s="96"/>
      <c r="K60" s="101"/>
      <c r="L60" s="94"/>
      <c r="M60" s="95"/>
      <c r="N60" s="111"/>
    </row>
    <row r="61" spans="1:16" ht="16.5" thickBot="1" x14ac:dyDescent="0.3">
      <c r="A61" s="90" t="s">
        <v>2</v>
      </c>
      <c r="B61" s="102">
        <f>B58+B59+B60</f>
        <v>532802.66</v>
      </c>
      <c r="C61" s="103">
        <f t="shared" ref="C61:M61" si="0">C58+C59+C60</f>
        <v>912267.65</v>
      </c>
      <c r="D61" s="102">
        <f t="shared" si="0"/>
        <v>857489.40999999992</v>
      </c>
      <c r="E61" s="103">
        <f t="shared" si="0"/>
        <v>1022507.46</v>
      </c>
      <c r="F61" s="102">
        <f t="shared" si="0"/>
        <v>1303421.6400000001</v>
      </c>
      <c r="G61" s="103">
        <f>G58+G59+G60</f>
        <v>1243872.5799999998</v>
      </c>
      <c r="H61" s="104">
        <v>1847747.87</v>
      </c>
      <c r="I61" s="105">
        <f t="shared" si="0"/>
        <v>2111328.17</v>
      </c>
      <c r="J61" s="104">
        <f t="shared" si="0"/>
        <v>0</v>
      </c>
      <c r="K61" s="105">
        <f t="shared" si="0"/>
        <v>0</v>
      </c>
      <c r="L61" s="104">
        <f t="shared" si="0"/>
        <v>0</v>
      </c>
      <c r="M61" s="106">
        <f t="shared" si="0"/>
        <v>0</v>
      </c>
      <c r="N61" s="112"/>
    </row>
    <row r="62" spans="1:16" ht="16.5" thickBot="1" x14ac:dyDescent="0.3">
      <c r="A62" s="107"/>
      <c r="B62" s="108"/>
      <c r="C62" s="108"/>
      <c r="D62" s="108"/>
      <c r="E62" s="109"/>
      <c r="F62" s="108"/>
      <c r="G62" s="109"/>
      <c r="H62" s="108"/>
      <c r="I62" s="109"/>
      <c r="J62" s="108"/>
      <c r="K62" s="108"/>
      <c r="L62" s="109"/>
      <c r="M62" s="109"/>
      <c r="N62" s="113"/>
    </row>
    <row r="63" spans="1:16" ht="16.5" thickBot="1" x14ac:dyDescent="0.3">
      <c r="A63" s="3" t="s">
        <v>61</v>
      </c>
      <c r="B63" s="4"/>
      <c r="C63" s="4"/>
      <c r="D63" s="4"/>
      <c r="E63" s="4"/>
      <c r="F63" s="4"/>
      <c r="G63" s="4"/>
      <c r="H63" s="4"/>
      <c r="I63" s="4"/>
      <c r="J63" s="20"/>
      <c r="K63" s="4"/>
      <c r="L63" s="4"/>
      <c r="M63" s="5"/>
      <c r="N63" s="41"/>
    </row>
    <row r="64" spans="1:16" ht="16.5" thickBot="1" x14ac:dyDescent="0.3">
      <c r="A64" s="21" t="s">
        <v>19</v>
      </c>
      <c r="B64" s="18" t="s">
        <v>6</v>
      </c>
      <c r="C64" s="27" t="s">
        <v>7</v>
      </c>
      <c r="D64" s="18" t="s">
        <v>8</v>
      </c>
      <c r="E64" s="27" t="s">
        <v>9</v>
      </c>
      <c r="F64" s="18" t="s">
        <v>10</v>
      </c>
      <c r="G64" s="27" t="s">
        <v>23</v>
      </c>
      <c r="H64" s="18" t="s">
        <v>24</v>
      </c>
      <c r="I64" s="27" t="s">
        <v>0</v>
      </c>
      <c r="J64" s="18" t="s">
        <v>1</v>
      </c>
      <c r="K64" s="27" t="s">
        <v>3</v>
      </c>
      <c r="L64" s="28" t="s">
        <v>4</v>
      </c>
      <c r="M64" s="27" t="s">
        <v>5</v>
      </c>
      <c r="N64" s="41"/>
    </row>
    <row r="65" spans="1:14" ht="16.5" thickBot="1" x14ac:dyDescent="0.3">
      <c r="A65" s="21" t="s">
        <v>17</v>
      </c>
      <c r="B65" s="29">
        <v>330294.40999999997</v>
      </c>
      <c r="C65" s="53">
        <v>644566.28</v>
      </c>
      <c r="D65" s="56">
        <f>26977.92+314320.71+87219.91</f>
        <v>428518.54000000004</v>
      </c>
      <c r="E65" s="57">
        <v>431882.23999999999</v>
      </c>
      <c r="F65" s="55">
        <v>435048.42000000004</v>
      </c>
      <c r="G65" s="53">
        <f>27615.49+126129.23+88991.22</f>
        <v>242735.94</v>
      </c>
      <c r="H65" s="48">
        <v>123988.70999999999</v>
      </c>
      <c r="I65" s="50">
        <v>114275.78</v>
      </c>
      <c r="J65" s="52"/>
      <c r="K65" s="30"/>
      <c r="L65" s="29"/>
      <c r="M65" s="50"/>
      <c r="N65" s="42"/>
    </row>
    <row r="66" spans="1:14" ht="16.5" thickBot="1" x14ac:dyDescent="0.3">
      <c r="A66" s="21" t="s">
        <v>30</v>
      </c>
      <c r="B66" s="29">
        <v>202508.25</v>
      </c>
      <c r="C66" s="53">
        <v>267701.37</v>
      </c>
      <c r="D66" s="54">
        <v>428970.87</v>
      </c>
      <c r="E66" s="58">
        <v>590625.22</v>
      </c>
      <c r="F66" s="55">
        <v>868373.22</v>
      </c>
      <c r="G66" s="53">
        <f>7951.9+746294.64+245890.1+1000</f>
        <v>1001136.64</v>
      </c>
      <c r="H66" s="49">
        <v>1723759.1600000001</v>
      </c>
      <c r="I66" s="51">
        <v>1997052.39</v>
      </c>
      <c r="J66" s="52"/>
      <c r="K66" s="30"/>
      <c r="L66" s="29"/>
      <c r="M66" s="51"/>
      <c r="N66" s="41"/>
    </row>
    <row r="67" spans="1:14" ht="16.5" thickBot="1" x14ac:dyDescent="0.3">
      <c r="A67" s="22" t="s">
        <v>2</v>
      </c>
      <c r="B67" s="43">
        <f>B65+B66</f>
        <v>532802.65999999992</v>
      </c>
      <c r="C67" s="44">
        <f>C65+C66</f>
        <v>912267.65</v>
      </c>
      <c r="D67" s="43">
        <f>D65+D66</f>
        <v>857489.41</v>
      </c>
      <c r="E67" s="31">
        <f t="shared" ref="E67:M67" si="1">E65+E66</f>
        <v>1022507.46</v>
      </c>
      <c r="F67" s="45">
        <f t="shared" si="1"/>
        <v>1303421.6400000001</v>
      </c>
      <c r="G67" s="44">
        <f>G65+G66</f>
        <v>1243872.58</v>
      </c>
      <c r="H67" s="43">
        <v>1847747.87</v>
      </c>
      <c r="I67" s="44">
        <f t="shared" si="1"/>
        <v>2111328.17</v>
      </c>
      <c r="J67" s="43">
        <f t="shared" si="1"/>
        <v>0</v>
      </c>
      <c r="K67" s="44">
        <f t="shared" si="1"/>
        <v>0</v>
      </c>
      <c r="L67" s="43">
        <f t="shared" si="1"/>
        <v>0</v>
      </c>
      <c r="M67" s="31">
        <f t="shared" si="1"/>
        <v>0</v>
      </c>
      <c r="N67" s="46"/>
    </row>
    <row r="68" spans="1:14" s="86" customFormat="1" ht="16.5" thickBot="1" x14ac:dyDescent="0.3">
      <c r="A68" s="87"/>
      <c r="B68" s="88"/>
      <c r="C68" s="88"/>
      <c r="D68" s="88"/>
      <c r="E68" s="89"/>
      <c r="F68" s="89"/>
      <c r="G68" s="88"/>
      <c r="H68" s="88"/>
      <c r="I68" s="88"/>
      <c r="J68" s="88"/>
      <c r="K68" s="88"/>
      <c r="L68" s="88"/>
      <c r="M68" s="89"/>
      <c r="N68" s="85"/>
    </row>
    <row r="69" spans="1:14" ht="16.5" thickBot="1" x14ac:dyDescent="0.3">
      <c r="A69" s="3" t="s">
        <v>27</v>
      </c>
      <c r="B69" s="4"/>
      <c r="C69" s="4"/>
      <c r="D69" s="47"/>
      <c r="E69" s="4"/>
      <c r="F69" s="4"/>
      <c r="G69" s="4"/>
      <c r="H69" s="4"/>
      <c r="I69" s="4"/>
      <c r="J69" s="4"/>
      <c r="K69" s="4"/>
      <c r="L69" s="4"/>
      <c r="M69" s="5"/>
      <c r="N69" s="17"/>
    </row>
    <row r="70" spans="1:14" ht="16.5" thickBot="1" x14ac:dyDescent="0.3">
      <c r="A70" s="18" t="s">
        <v>19</v>
      </c>
      <c r="B70" s="16" t="s">
        <v>28</v>
      </c>
      <c r="C70" s="23"/>
      <c r="D70" s="23"/>
      <c r="E70" s="23"/>
      <c r="F70" s="23"/>
      <c r="G70" s="23"/>
      <c r="H70" s="24"/>
      <c r="I70" s="23"/>
      <c r="J70" s="23"/>
      <c r="K70" s="23"/>
      <c r="L70" s="23"/>
      <c r="M70" s="25"/>
      <c r="N70" s="17"/>
    </row>
    <row r="71" spans="1:14" ht="154.5" customHeight="1" thickBot="1" x14ac:dyDescent="0.3">
      <c r="A71" s="1" t="s">
        <v>6</v>
      </c>
      <c r="B71" s="61" t="s">
        <v>77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3"/>
      <c r="N71" s="26"/>
    </row>
    <row r="72" spans="1:14" ht="140.25" customHeight="1" thickBot="1" x14ac:dyDescent="0.3">
      <c r="A72" s="1" t="s">
        <v>7</v>
      </c>
      <c r="B72" s="75" t="s">
        <v>75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7"/>
    </row>
    <row r="73" spans="1:14" ht="141.75" customHeight="1" thickBot="1" x14ac:dyDescent="0.3">
      <c r="A73" s="1" t="s">
        <v>8</v>
      </c>
      <c r="B73" s="61" t="s">
        <v>76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3"/>
    </row>
    <row r="74" spans="1:14" ht="167.25" customHeight="1" thickBot="1" x14ac:dyDescent="0.3">
      <c r="A74" s="1" t="s">
        <v>9</v>
      </c>
      <c r="B74" s="78" t="s">
        <v>78</v>
      </c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8"/>
    </row>
    <row r="75" spans="1:14" ht="147" customHeight="1" thickBot="1" x14ac:dyDescent="0.3">
      <c r="A75" s="1" t="s">
        <v>10</v>
      </c>
      <c r="B75" s="79" t="s">
        <v>79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1"/>
    </row>
    <row r="76" spans="1:14" ht="159" customHeight="1" thickBot="1" x14ac:dyDescent="0.3">
      <c r="A76" s="1" t="s">
        <v>23</v>
      </c>
      <c r="B76" s="66" t="s">
        <v>80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8"/>
    </row>
    <row r="77" spans="1:14" ht="114.95" customHeight="1" thickBot="1" x14ac:dyDescent="0.3">
      <c r="A77" s="1" t="s">
        <v>24</v>
      </c>
      <c r="B77" s="69" t="s">
        <v>82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1"/>
    </row>
    <row r="78" spans="1:14" ht="154.5" customHeight="1" thickBot="1" x14ac:dyDescent="0.3">
      <c r="A78" s="1" t="s">
        <v>0</v>
      </c>
      <c r="B78" s="82" t="s">
        <v>83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4"/>
    </row>
    <row r="79" spans="1:14" ht="16.5" thickBot="1" x14ac:dyDescent="0.3">
      <c r="A79" s="1" t="s">
        <v>1</v>
      </c>
      <c r="B79" s="61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3"/>
    </row>
    <row r="80" spans="1:14" ht="16.5" thickBot="1" x14ac:dyDescent="0.3">
      <c r="A80" s="1" t="s">
        <v>3</v>
      </c>
      <c r="B80" s="72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4"/>
    </row>
    <row r="81" spans="1:13" ht="16.5" thickBot="1" x14ac:dyDescent="0.3">
      <c r="A81" s="1" t="s">
        <v>4</v>
      </c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3"/>
    </row>
    <row r="82" spans="1:13" ht="16.5" thickBot="1" x14ac:dyDescent="0.3">
      <c r="A82" s="2" t="s">
        <v>5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5"/>
    </row>
  </sheetData>
  <protectedRanges>
    <protectedRange sqref="B77:M77" name="Intervalo5_2_3"/>
    <protectedRange sqref="B78:M78" name="Intervalo5_2_1_1"/>
    <protectedRange sqref="B79:M79" name="Intervalo5_2_4"/>
    <protectedRange sqref="B81:M81" name="Intervalo5_2_6"/>
    <protectedRange sqref="B72:M72" name="Intervalo5_1_1"/>
    <protectedRange sqref="B73:M73" name="Intervalo5_1"/>
    <protectedRange sqref="B74:M74" name="Intervalo5_2_5"/>
    <protectedRange sqref="B75:M75" name="Intervalo5_1_1_1"/>
    <protectedRange sqref="B76:M76" name="Intervalo5_2"/>
  </protectedRanges>
  <mergeCells count="13">
    <mergeCell ref="K1:M1"/>
    <mergeCell ref="B81:M81"/>
    <mergeCell ref="B82:M82"/>
    <mergeCell ref="B76:M76"/>
    <mergeCell ref="B77:M77"/>
    <mergeCell ref="B78:M78"/>
    <mergeCell ref="B79:M79"/>
    <mergeCell ref="B80:M80"/>
    <mergeCell ref="B71:M71"/>
    <mergeCell ref="B72:M72"/>
    <mergeCell ref="B73:M73"/>
    <mergeCell ref="B74:M74"/>
    <mergeCell ref="B75:M75"/>
  </mergeCells>
  <dataValidations disablePrompts="1" count="3">
    <dataValidation type="custom" allowBlank="1" showInputMessage="1" showErrorMessage="1" sqref="C59:G59" xr:uid="{00000000-0002-0000-0000-000000000000}">
      <formula1>$P$52=0</formula1>
    </dataValidation>
    <dataValidation type="custom" allowBlank="1" showInputMessage="1" showErrorMessage="1" error="CORRIGIR" sqref="C60:G60" xr:uid="{00000000-0002-0000-0000-000001000000}">
      <formula1>Q46=0</formula1>
    </dataValidation>
    <dataValidation type="custom" allowBlank="1" showInputMessage="1" showErrorMessage="1" error="CORRIGIR" sqref="C66:G66" xr:uid="{00000000-0002-0000-0000-000002000000}">
      <formula1>$P$65=0</formula1>
    </dataValidation>
  </dataValidations>
  <pageMargins left="0.19685039370078741" right="0.19685039370078741" top="0.94652777777777775" bottom="0.94652777777777775" header="0.19685039370078741" footer="0.31496062992125984"/>
  <pageSetup paperSize="9" scale="58" fitToHeight="0" orientation="landscape" r:id="rId1"/>
  <headerFooter>
    <oddHeader>&amp;L&amp;G&amp;C&amp;"-,Negrito"&amp;14RELATÓRIO - GESTÃO EM SAÚDE
RELATÓRIO - DEMONSTRATIVO DO FLUXO DE CAIXA
HOSPITAL ESTADUAL DE RIBEIRÃO PRETO - HERP - PERÍODO: 2024
&amp;R&amp;G       .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rowBreaks count="1" manualBreakCount="1">
    <brk id="74" max="13" man="1"/>
  </rowBreaks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2023-10-02T12:35:03Z</cp:lastPrinted>
  <dcterms:created xsi:type="dcterms:W3CDTF">2008-07-21T21:08:00Z</dcterms:created>
  <dcterms:modified xsi:type="dcterms:W3CDTF">2024-09-03T19:05:13Z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